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esktop\НОВЫЙ САЙТ СШОР\"/>
    </mc:Choice>
  </mc:AlternateContent>
  <bookViews>
    <workbookView xWindow="0" yWindow="0" windowWidth="28575" windowHeight="11595"/>
  </bookViews>
  <sheets>
    <sheet name="титульный" sheetId="1" r:id="rId1"/>
    <sheet name="раздел 1" sheetId="2" r:id="rId2"/>
    <sheet name="раздел 2" sheetId="3" r:id="rId3"/>
    <sheet name="расшифровка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4" l="1"/>
  <c r="K48" i="4"/>
  <c r="K40" i="4"/>
  <c r="G84" i="2" l="1"/>
  <c r="G37" i="2"/>
  <c r="I92" i="2"/>
  <c r="G92" i="2"/>
  <c r="O94" i="4"/>
  <c r="O95" i="4"/>
  <c r="O96" i="4"/>
  <c r="O91" i="4"/>
  <c r="O92" i="4"/>
  <c r="O93" i="4"/>
  <c r="O90" i="4"/>
  <c r="O89" i="4"/>
  <c r="O88" i="4"/>
  <c r="O85" i="4"/>
  <c r="O84" i="4"/>
  <c r="O79" i="4"/>
  <c r="O68" i="4"/>
  <c r="M68" i="4"/>
  <c r="O66" i="4"/>
  <c r="O65" i="4"/>
  <c r="O43" i="4"/>
  <c r="O44" i="4"/>
  <c r="O45" i="4"/>
  <c r="O46" i="4"/>
  <c r="Q44" i="4"/>
  <c r="Q45" i="4"/>
  <c r="O42" i="4"/>
  <c r="O26" i="4"/>
  <c r="O25" i="4"/>
  <c r="O12" i="4"/>
  <c r="O9" i="4"/>
  <c r="F96" i="4"/>
  <c r="F12" i="4"/>
  <c r="N12" i="4" s="1"/>
  <c r="E84" i="4"/>
  <c r="E26" i="2"/>
  <c r="G84" i="4"/>
  <c r="G11" i="4"/>
  <c r="E11" i="4"/>
  <c r="M25" i="4"/>
  <c r="K25" i="4"/>
  <c r="I25" i="4"/>
  <c r="G25" i="4"/>
  <c r="E25" i="4"/>
  <c r="M26" i="4"/>
  <c r="M16" i="4"/>
  <c r="O16" i="4" s="1"/>
  <c r="N9" i="4"/>
  <c r="M9" i="4"/>
  <c r="G96" i="4"/>
  <c r="G95" i="4"/>
  <c r="G13" i="3" l="1"/>
  <c r="H29" i="3"/>
  <c r="G29" i="3"/>
  <c r="G79" i="2"/>
  <c r="F31" i="3"/>
  <c r="E79" i="4"/>
  <c r="E37" i="4"/>
  <c r="K47" i="4" l="1"/>
  <c r="I47" i="4"/>
  <c r="G47" i="4"/>
  <c r="M48" i="4"/>
  <c r="O48" i="4" s="1"/>
  <c r="I48" i="4"/>
  <c r="G48" i="4"/>
  <c r="E47" i="4"/>
  <c r="E48" i="4"/>
  <c r="I40" i="4"/>
  <c r="G40" i="4"/>
  <c r="E40" i="4"/>
  <c r="I16" i="4"/>
  <c r="E16" i="4"/>
  <c r="G16" i="4"/>
  <c r="K92" i="4"/>
  <c r="I92" i="4"/>
  <c r="G92" i="4"/>
  <c r="E92" i="4"/>
  <c r="K96" i="4" l="1"/>
  <c r="K89" i="4"/>
  <c r="H9" i="2" l="1"/>
  <c r="H10" i="2" s="1"/>
  <c r="I9" i="2"/>
  <c r="J9" i="2"/>
  <c r="F25" i="3"/>
  <c r="J101" i="2"/>
  <c r="H101" i="2"/>
  <c r="F102" i="2"/>
  <c r="F101" i="2" s="1"/>
  <c r="F95" i="2"/>
  <c r="F93" i="2"/>
  <c r="F92" i="2"/>
  <c r="F91" i="2"/>
  <c r="F90" i="2"/>
  <c r="F89" i="2"/>
  <c r="F87" i="2"/>
  <c r="F85" i="2"/>
  <c r="F68" i="2"/>
  <c r="F66" i="2"/>
  <c r="H84" i="2"/>
  <c r="H79" i="2" s="1"/>
  <c r="H37" i="2" s="1"/>
  <c r="I84" i="2"/>
  <c r="I79" i="2" s="1"/>
  <c r="J84" i="2"/>
  <c r="J79" i="2" s="1"/>
  <c r="J37" i="2" s="1"/>
  <c r="I65" i="2"/>
  <c r="G65" i="2"/>
  <c r="G38" i="2"/>
  <c r="H38" i="2"/>
  <c r="I38" i="2"/>
  <c r="J38" i="2"/>
  <c r="E93" i="2"/>
  <c r="E91" i="2"/>
  <c r="E90" i="2"/>
  <c r="E89" i="2"/>
  <c r="E88" i="2"/>
  <c r="E87" i="2"/>
  <c r="E85" i="2"/>
  <c r="E68" i="2"/>
  <c r="E66" i="2"/>
  <c r="F47" i="2"/>
  <c r="F46" i="2"/>
  <c r="F45" i="2"/>
  <c r="F44" i="2"/>
  <c r="F43" i="2"/>
  <c r="E45" i="2"/>
  <c r="E44" i="2"/>
  <c r="E43" i="2"/>
  <c r="F42" i="2"/>
  <c r="F40" i="2"/>
  <c r="E42" i="2"/>
  <c r="E95" i="4"/>
  <c r="M95" i="4" s="1"/>
  <c r="E95" i="2" s="1"/>
  <c r="K84" i="4"/>
  <c r="K79" i="4" s="1"/>
  <c r="I96" i="4"/>
  <c r="I84" i="4" s="1"/>
  <c r="I79" i="4" s="1"/>
  <c r="M79" i="4" s="1"/>
  <c r="E96" i="4"/>
  <c r="M96" i="4" s="1"/>
  <c r="E96" i="2" s="1"/>
  <c r="H79" i="4"/>
  <c r="M89" i="4"/>
  <c r="M88" i="4"/>
  <c r="F101" i="4"/>
  <c r="G101" i="4"/>
  <c r="H101" i="4"/>
  <c r="I101" i="4"/>
  <c r="J101" i="4"/>
  <c r="K101" i="4"/>
  <c r="L101" i="4"/>
  <c r="E101" i="4"/>
  <c r="M102" i="4"/>
  <c r="N102" i="4"/>
  <c r="N96" i="4"/>
  <c r="F96" i="2" s="1"/>
  <c r="N95" i="4"/>
  <c r="N93" i="4"/>
  <c r="M93" i="4"/>
  <c r="M92" i="4"/>
  <c r="E92" i="2" s="1"/>
  <c r="M91" i="4"/>
  <c r="M90" i="4"/>
  <c r="N68" i="4"/>
  <c r="N66" i="4"/>
  <c r="F65" i="4"/>
  <c r="N65" i="4"/>
  <c r="M44" i="4"/>
  <c r="N44" i="4"/>
  <c r="M45" i="4"/>
  <c r="N45" i="4"/>
  <c r="M46" i="4"/>
  <c r="Q46" i="4" s="1"/>
  <c r="N46" i="4"/>
  <c r="M47" i="4"/>
  <c r="N47" i="4"/>
  <c r="N43" i="4"/>
  <c r="M43" i="4"/>
  <c r="N42" i="4"/>
  <c r="N40" i="4"/>
  <c r="M42" i="4"/>
  <c r="M40" i="4"/>
  <c r="N92" i="4"/>
  <c r="N91" i="4"/>
  <c r="N90" i="4"/>
  <c r="N89" i="4"/>
  <c r="N88" i="4"/>
  <c r="F88" i="2" s="1"/>
  <c r="N85" i="4"/>
  <c r="M85" i="4"/>
  <c r="F84" i="4"/>
  <c r="F79" i="4" s="1"/>
  <c r="G79" i="4"/>
  <c r="J84" i="4"/>
  <c r="J79" i="4" s="1"/>
  <c r="L84" i="4"/>
  <c r="L79" i="4" s="1"/>
  <c r="M66" i="4"/>
  <c r="G65" i="4"/>
  <c r="H65" i="4"/>
  <c r="I65" i="4"/>
  <c r="J65" i="4"/>
  <c r="K65" i="4"/>
  <c r="L65" i="4"/>
  <c r="E65" i="4"/>
  <c r="M65" i="4" s="1"/>
  <c r="E38" i="4"/>
  <c r="E25" i="2"/>
  <c r="E9" i="2"/>
  <c r="F9" i="2"/>
  <c r="J11" i="2"/>
  <c r="H11" i="2"/>
  <c r="I11" i="2"/>
  <c r="I15" i="2"/>
  <c r="G11" i="2"/>
  <c r="G15" i="2"/>
  <c r="N16" i="4"/>
  <c r="F16" i="2" s="1"/>
  <c r="F15" i="2" s="1"/>
  <c r="F15" i="4"/>
  <c r="G15" i="4"/>
  <c r="H11" i="4"/>
  <c r="I15" i="4"/>
  <c r="J11" i="4"/>
  <c r="K15" i="4"/>
  <c r="M15" i="4" s="1"/>
  <c r="L15" i="4"/>
  <c r="L11" i="4" s="1"/>
  <c r="E15" i="4"/>
  <c r="E16" i="2"/>
  <c r="E15" i="2" s="1"/>
  <c r="F12" i="2"/>
  <c r="O15" i="4" l="1"/>
  <c r="M11" i="4"/>
  <c r="O11" i="4" s="1"/>
  <c r="E47" i="2"/>
  <c r="O47" i="4"/>
  <c r="E40" i="2"/>
  <c r="E38" i="2" s="1"/>
  <c r="O40" i="4"/>
  <c r="E65" i="2"/>
  <c r="F38" i="2"/>
  <c r="J10" i="2"/>
  <c r="E11" i="2"/>
  <c r="E84" i="2"/>
  <c r="E79" i="2" s="1"/>
  <c r="H13" i="3"/>
  <c r="H11" i="3" s="1"/>
  <c r="H10" i="3" s="1"/>
  <c r="E46" i="2"/>
  <c r="H5" i="3"/>
  <c r="G5" i="3"/>
  <c r="F84" i="2"/>
  <c r="F79" i="2" s="1"/>
  <c r="F37" i="2" s="1"/>
  <c r="I37" i="2"/>
  <c r="I10" i="2" s="1"/>
  <c r="G10" i="2"/>
  <c r="E10" i="4"/>
  <c r="N79" i="4"/>
  <c r="N101" i="4"/>
  <c r="N84" i="4"/>
  <c r="M101" i="4"/>
  <c r="N15" i="4"/>
  <c r="N11" i="4" s="1"/>
  <c r="F11" i="2"/>
  <c r="F38" i="4"/>
  <c r="G38" i="4"/>
  <c r="H38" i="4"/>
  <c r="H37" i="4" s="1"/>
  <c r="I38" i="4"/>
  <c r="I37" i="4" s="1"/>
  <c r="J38" i="4"/>
  <c r="J37" i="4" s="1"/>
  <c r="K38" i="4"/>
  <c r="K37" i="4" s="1"/>
  <c r="L38" i="4"/>
  <c r="L37" i="4" s="1"/>
  <c r="I11" i="4"/>
  <c r="K11" i="4"/>
  <c r="F23" i="4"/>
  <c r="F5" i="3" l="1"/>
  <c r="G11" i="3"/>
  <c r="G10" i="3" s="1"/>
  <c r="K10" i="4"/>
  <c r="I10" i="4"/>
  <c r="E37" i="2"/>
  <c r="M38" i="4"/>
  <c r="O38" i="4" s="1"/>
  <c r="N38" i="4"/>
  <c r="F37" i="4"/>
  <c r="N37" i="4" s="1"/>
  <c r="G37" i="4"/>
  <c r="M37" i="4" s="1"/>
  <c r="E10" i="2"/>
  <c r="M84" i="4"/>
  <c r="F30" i="3" s="1"/>
  <c r="F29" i="3" s="1"/>
  <c r="F13" i="3" s="1"/>
  <c r="F11" i="3" s="1"/>
  <c r="F10" i="3" s="1"/>
  <c r="F11" i="4"/>
  <c r="F24" i="2"/>
  <c r="F23" i="2" s="1"/>
  <c r="O37" i="4" l="1"/>
  <c r="G10" i="4"/>
  <c r="M10" i="4" s="1"/>
  <c r="F10" i="4"/>
  <c r="N10" i="4" s="1"/>
  <c r="O10" i="4" s="1"/>
  <c r="F16" i="3"/>
  <c r="F10" i="2" l="1"/>
</calcChain>
</file>

<file path=xl/sharedStrings.xml><?xml version="1.0" encoding="utf-8"?>
<sst xmlns="http://schemas.openxmlformats.org/spreadsheetml/2006/main" count="467" uniqueCount="197">
  <si>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</si>
  <si>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Порядку составления и утверждения плана</t>
  </si>
  <si>
    <t xml:space="preserve"> финансово-хозяйственной деятельности краевых </t>
  </si>
  <si>
    <t xml:space="preserve"> государственных бюджетных и автономных учреждений,</t>
  </si>
  <si>
    <t xml:space="preserve"> подведомственных Министерству спорта Алтайского края,</t>
  </si>
  <si>
    <t xml:space="preserve">утв. Приказом Министерства спорта Алтайского края  </t>
  </si>
  <si>
    <t>от 30.12.19г. № 436</t>
  </si>
  <si>
    <t>Утверждаю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</si>
  <si>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</si>
  <si>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</si>
  <si>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</si>
  <si>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</si>
  <si>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</si>
  <si>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 на 20</t>
  </si>
  <si>
    <t>г.</t>
  </si>
  <si>
    <t xml:space="preserve"> и плановый период 20</t>
  </si>
  <si>
    <t>22</t>
  </si>
  <si>
    <t>и 20</t>
  </si>
  <si>
    <t>23</t>
  </si>
  <si>
    <r>
      <t>годов</t>
    </r>
    <r>
      <rPr>
        <b/>
        <vertAlign val="superscript"/>
        <sz val="12"/>
        <rFont val="Times New Roman"/>
        <family val="1"/>
        <charset val="204"/>
      </rPr>
      <t/>
    </r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</si>
  <si>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</si>
  <si>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</si>
  <si>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  <charset val="204"/>
      </rPr>
      <t>2</t>
    </r>
  </si>
  <si>
    <t>Дата</t>
  </si>
  <si>
    <t>Орган, осуществляющий</t>
  </si>
  <si>
    <t>по Сводному реестру</t>
  </si>
  <si>
    <t>012D5135</t>
  </si>
  <si>
    <t>функции и полномочия учредителя</t>
  </si>
  <si>
    <t>глава по БК</t>
  </si>
  <si>
    <t>052</t>
  </si>
  <si>
    <t>Министерство спорта Алтайского края</t>
  </si>
  <si>
    <t>012У9290</t>
  </si>
  <si>
    <t>ИНН</t>
  </si>
  <si>
    <t>2222023933</t>
  </si>
  <si>
    <t>Учреждение</t>
  </si>
  <si>
    <t xml:space="preserve">КГБУ СП «СШОР по конькобежному спорту «Клевченя»  </t>
  </si>
  <si>
    <t>КПП</t>
  </si>
  <si>
    <t xml:space="preserve">222401001    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</si>
  <si>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</si>
  <si>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</si>
  <si>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</si>
  <si>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</si>
  <si>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</si>
  <si>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</si>
  <si>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r>
      <t>Код по бюджетной класси-фикации Российской Федерации</t>
    </r>
    <r>
      <rPr>
        <vertAlign val="superscript"/>
        <sz val="9"/>
        <color rgb="FF000000"/>
        <rFont val="Times New Roman"/>
        <family val="1"/>
        <charset val="204"/>
      </rPr>
      <t>3</t>
    </r>
  </si>
  <si>
    <r>
      <t>Аналити-ческий код</t>
    </r>
    <r>
      <rPr>
        <vertAlign val="superscript"/>
        <sz val="9"/>
        <color rgb="FF000000"/>
        <rFont val="Times New Roman"/>
        <family val="1"/>
        <charset val="204"/>
      </rPr>
      <t>4</t>
    </r>
  </si>
  <si>
    <t>Сумма</t>
  </si>
  <si>
    <t xml:space="preserve">текущий финансовый год </t>
  </si>
  <si>
    <t>за пределами планового периода</t>
  </si>
  <si>
    <t>средства краевого бюджета</t>
  </si>
  <si>
    <t>средства от приносящей доход деятельности</t>
  </si>
  <si>
    <r>
      <t>Остаток средств на начало текущего финансового года</t>
    </r>
    <r>
      <rPr>
        <b/>
        <vertAlign val="superscript"/>
        <sz val="10"/>
        <rFont val="Times New Roman"/>
        <family val="1"/>
        <charset val="204"/>
      </rPr>
      <t>5</t>
    </r>
  </si>
  <si>
    <t>x</t>
  </si>
  <si>
    <r>
      <t>Остаток средств на конец текущего финансового года</t>
    </r>
    <r>
      <rPr>
        <b/>
        <vertAlign val="superscript"/>
        <sz val="10"/>
        <rFont val="Times New Roman"/>
        <family val="1"/>
        <charset val="204"/>
      </rPr>
      <t>5</t>
    </r>
  </si>
  <si>
    <t>Доходы, всего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</si>
  <si>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</si>
  <si>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</si>
  <si>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</si>
  <si>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учреждение, всего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</si>
  <si>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страхования, всего</t>
  </si>
  <si>
    <t>доходы от оказания платных услуг (работ) потребителям соответст-вующих услуг (работ),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</si>
  <si>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</si>
  <si>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</si>
  <si>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пожертвования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</si>
  <si>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</si>
  <si>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</si>
  <si>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</si>
  <si>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</si>
  <si>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r>
      <t>прочие поступления, всего</t>
    </r>
    <r>
      <rPr>
        <vertAlign val="superscript"/>
        <sz val="10"/>
        <rFont val="Times New Roman"/>
        <family val="1"/>
        <charset val="204"/>
      </rPr>
      <t>6</t>
    </r>
  </si>
  <si>
    <t>х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</si>
  <si>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</si>
  <si>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</si>
  <si>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</si>
  <si>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всего:</t>
  </si>
  <si>
    <t xml:space="preserve">оплата труда 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</si>
  <si>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</si>
  <si>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</si>
  <si>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</si>
  <si>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в том числе: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</si>
  <si>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</si>
  <si>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</si>
  <si>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</si>
  <si>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</si>
  <si>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</si>
  <si>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</si>
  <si>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</si>
  <si>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</si>
  <si>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</si>
  <si>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</si>
  <si>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</si>
  <si>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</si>
  <si>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</si>
  <si>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</si>
  <si>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</si>
  <si>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</si>
  <si>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</si>
  <si>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</si>
  <si>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</si>
  <si>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</si>
  <si>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</si>
  <si>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</si>
  <si>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</si>
  <si>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7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</si>
  <si>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</si>
  <si>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</si>
  <si>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имущества, всего</t>
  </si>
  <si>
    <t>прочую закупку товаров, работ и услуг, всего</t>
  </si>
  <si>
    <t>услуги связи</t>
  </si>
  <si>
    <t>2641 </t>
  </si>
  <si>
    <t>транспортные услуги</t>
  </si>
  <si>
    <t>коммунальные услуги</t>
  </si>
  <si>
    <t>закупка энергетических ресурсов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</si>
  <si>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</si>
  <si>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</si>
  <si>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</si>
  <si>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</si>
  <si>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</si>
  <si>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>увеличение стоимости основных средств</t>
  </si>
  <si>
    <t>увеличение стоимости материальных запасов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</si>
  <si>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</si>
  <si>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</si>
  <si>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</si>
  <si>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всего8</t>
  </si>
  <si>
    <t>налог на прибыль8</t>
  </si>
  <si>
    <t>налог на добавленную стоимость8</t>
  </si>
  <si>
    <t>прочие налоги, уменьшающие доход8</t>
  </si>
  <si>
    <t>Прочие выплаты, всего9</t>
  </si>
  <si>
    <t>возврат в бюджет средств субсидии</t>
  </si>
  <si>
    <r>
      <t>Раздел II.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</si>
  <si>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 п/п</t>
  </si>
  <si>
    <t>Коды строк</t>
  </si>
  <si>
    <t>Год начала закупки</t>
  </si>
  <si>
    <t xml:space="preserve">Сумма </t>
  </si>
  <si>
    <t>Выплаты на закупку товаров, работ, услуг, всего11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</si>
  <si>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</si>
  <si>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закона от 5.04.2013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- Федеральный закон № 44-ФЗ) и Федерального закона от 18.07.2011 № 223-ФЗ «О закупках товаров, работ, услуг отдельными видами юридических лиц» (Собрание законодательства Российской Федерации, 2011,  30, ст. 4571; 2018, № 32, ст. 5135) (далее - Федеральный закон №223-ФЗ) </t>
    </r>
    <r>
      <rPr>
        <vertAlign val="superscript"/>
        <sz val="10"/>
        <rFont val="Times New Roman"/>
        <family val="1"/>
        <charset val="204"/>
      </rPr>
      <t>12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</si>
  <si>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</si>
  <si>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12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</si>
  <si>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</si>
  <si>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13</t>
    </r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</si>
  <si>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</si>
  <si>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13</t>
    </r>
  </si>
  <si>
    <t>1.4.1.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</si>
  <si>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</si>
  <si>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</si>
  <si>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№ 44-ФЗ</t>
  </si>
  <si>
    <t>1.4.1.2.</t>
  </si>
  <si>
    <r>
      <t xml:space="preserve">в соответствии с Федеральным законом № 223-ФЗ </t>
    </r>
    <r>
      <rPr>
        <vertAlign val="superscript"/>
        <sz val="10"/>
        <rFont val="Times New Roman"/>
        <family val="1"/>
        <charset val="204"/>
      </rPr>
      <t>14</t>
    </r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</si>
  <si>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</si>
  <si>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</si>
  <si>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</si>
  <si>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</si>
  <si>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</si>
  <si>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>за счет субсидий, предоставляемых на осуществление капитальных вложений 15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</si>
  <si>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</si>
  <si>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</si>
  <si>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</si>
  <si>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</si>
  <si>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</si>
  <si>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</si>
  <si>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</si>
  <si>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</si>
  <si>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</si>
  <si>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2.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</si>
  <si>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</si>
  <si>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</si>
  <si>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</si>
  <si>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</si>
  <si>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 xml:space="preserve">    Руководитель учреждения</t>
  </si>
  <si>
    <t xml:space="preserve">                                                                          (должность)                 (подпись)             (расшифровка подписи)</t>
  </si>
  <si>
    <t xml:space="preserve">                             (должность)               (фамилия, инициалы)           (телефон)</t>
  </si>
  <si>
    <t xml:space="preserve">    «____» ___________ 20__ г.</t>
  </si>
  <si>
    <t>Расшифровка показателей по поступлениям и выплатам</t>
  </si>
  <si>
    <t>1 кв.</t>
  </si>
  <si>
    <t>2 кв.</t>
  </si>
  <si>
    <t>3 кв.</t>
  </si>
  <si>
    <t>4 кв.</t>
  </si>
  <si>
    <t>ИТОГО</t>
  </si>
  <si>
    <t>Поступления и выплаты</t>
  </si>
  <si>
    <t>социальные пособия и компенсации персоналу в денежной форме</t>
  </si>
  <si>
    <t xml:space="preserve">на 2022 г. </t>
  </si>
  <si>
    <t>на 2023 г. первый год планового периода</t>
  </si>
  <si>
    <t>на 2024 г. второй год планового периода</t>
  </si>
  <si>
    <t>24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</si>
  <si>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</si>
  <si>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</si>
  <si>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</si>
  <si>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r>
      <t xml:space="preserve">    Исполнитель </t>
    </r>
    <r>
      <rPr>
        <u/>
        <sz val="10"/>
        <rFont val="Times New Roman"/>
        <family val="1"/>
        <charset val="204"/>
      </rPr>
      <t>Главный бухгалтер</t>
    </r>
    <r>
      <rPr>
        <sz val="10"/>
        <rFont val="Times New Roman"/>
        <family val="1"/>
        <charset val="204"/>
      </rPr>
      <t xml:space="preserve">           </t>
    </r>
    <r>
      <rPr>
        <u/>
        <sz val="10"/>
        <rFont val="Times New Roman"/>
        <family val="1"/>
        <charset val="204"/>
      </rPr>
      <t>Курнакова О.В.</t>
    </r>
    <r>
      <rPr>
        <sz val="10"/>
        <rFont val="Times New Roman"/>
        <family val="1"/>
        <charset val="204"/>
      </rPr>
      <t xml:space="preserve">         </t>
    </r>
    <r>
      <rPr>
        <u/>
        <sz val="10"/>
        <rFont val="Times New Roman"/>
        <family val="1"/>
        <charset val="204"/>
      </rPr>
      <t>8(385-2)50-22-78</t>
    </r>
  </si>
  <si>
    <t>Код по бюджетной классификации Российской Федерации10.1</t>
  </si>
  <si>
    <t>4.1</t>
  </si>
  <si>
    <t>18</t>
  </si>
  <si>
    <t>апреля</t>
  </si>
  <si>
    <t>18.04.2022</t>
  </si>
  <si>
    <t>И.о.директора</t>
  </si>
  <si>
    <t>В.И.Верниковская</t>
  </si>
  <si>
    <r>
      <t xml:space="preserve">    (уполномоченное лицо учреждения)       И.о.д</t>
    </r>
    <r>
      <rPr>
        <u/>
        <sz val="10"/>
        <rFont val="Times New Roman"/>
        <family val="1"/>
        <charset val="204"/>
      </rPr>
      <t>иректора</t>
    </r>
    <r>
      <rPr>
        <sz val="10"/>
        <rFont val="Times New Roman"/>
        <family val="1"/>
        <charset val="204"/>
      </rPr>
      <t xml:space="preserve">                 ____________             В.И.Верниковская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</si>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</sst>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/>
    <xf numFmtId="0" fontId="6" fillId="0" borderId="0" xfId="0" applyFont="1"/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3" xfId="0" applyFont="1" applyBorder="1"/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2" borderId="19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left" vertical="center" wrapText="1" indent="4"/>
    </xf>
    <xf numFmtId="0" fontId="10" fillId="0" borderId="19" xfId="0" applyFont="1" applyBorder="1" applyAlignment="1">
      <alignment horizontal="justify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6" xfId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5" fillId="2" borderId="19" xfId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5" fillId="0" borderId="18" xfId="1" applyBorder="1" applyAlignment="1">
      <alignment vertical="center" wrapText="1"/>
    </xf>
    <xf numFmtId="0" fontId="15" fillId="0" borderId="17" xfId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6" fillId="0" borderId="23" xfId="0" applyNumberFormat="1" applyFont="1" applyBorder="1"/>
    <xf numFmtId="4" fontId="10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5" fillId="0" borderId="23" xfId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29" xfId="0" applyFont="1" applyBorder="1" applyAlignment="1">
      <alignment vertical="center"/>
    </xf>
    <xf numFmtId="0" fontId="6" fillId="0" borderId="0" xfId="0" applyFont="1"/>
    <xf numFmtId="4" fontId="1" fillId="0" borderId="23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4" fontId="13" fillId="3" borderId="2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23" xfId="0" applyFont="1" applyFill="1" applyBorder="1" applyAlignment="1">
      <alignment horizontal="center" vertical="center"/>
    </xf>
    <xf numFmtId="4" fontId="13" fillId="3" borderId="23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23" xfId="0" applyFont="1" applyFill="1" applyBorder="1" applyAlignment="1">
      <alignment horizontal="center" vertical="center"/>
    </xf>
    <xf numFmtId="4" fontId="13" fillId="4" borderId="23" xfId="0" applyNumberFormat="1" applyFont="1" applyFill="1" applyBorder="1" applyAlignment="1">
      <alignment horizontal="center" vertical="center"/>
    </xf>
    <xf numFmtId="4" fontId="10" fillId="4" borderId="23" xfId="0" applyNumberFormat="1" applyFont="1" applyFill="1" applyBorder="1" applyAlignment="1">
      <alignment horizontal="center" vertical="center"/>
    </xf>
    <xf numFmtId="4" fontId="17" fillId="0" borderId="23" xfId="0" applyNumberFormat="1" applyFont="1" applyBorder="1"/>
    <xf numFmtId="4" fontId="0" fillId="0" borderId="0" xfId="0" applyNumberFormat="1"/>
    <xf numFmtId="4" fontId="13" fillId="5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/>
    </xf>
    <xf numFmtId="4" fontId="6" fillId="4" borderId="23" xfId="0" applyNumberFormat="1" applyFont="1" applyFill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4" fontId="17" fillId="4" borderId="2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8" fillId="0" borderId="16" xfId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wrapText="1"/>
    </xf>
    <xf numFmtId="0" fontId="18" fillId="2" borderId="19" xfId="1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/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4" fontId="6" fillId="0" borderId="17" xfId="0" applyNumberFormat="1" applyFont="1" applyBorder="1"/>
    <xf numFmtId="4" fontId="6" fillId="0" borderId="19" xfId="0" applyNumberFormat="1" applyFont="1" applyBorder="1"/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6" fillId="0" borderId="17" xfId="0" applyFont="1" applyBorder="1"/>
    <xf numFmtId="0" fontId="6" fillId="0" borderId="19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4" fontId="6" fillId="0" borderId="17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13" fillId="3" borderId="17" xfId="0" applyNumberFormat="1" applyFont="1" applyFill="1" applyBorder="1" applyAlignment="1">
      <alignment horizontal="center" vertical="center"/>
    </xf>
    <xf numFmtId="4" fontId="13" fillId="3" borderId="19" xfId="0" applyNumberFormat="1" applyFont="1" applyFill="1" applyBorder="1" applyAlignment="1">
      <alignment horizontal="center"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3" fillId="4" borderId="19" xfId="0" applyNumberFormat="1" applyFont="1" applyFill="1" applyBorder="1" applyAlignment="1">
      <alignment horizontal="center" vertical="center"/>
    </xf>
    <xf numFmtId="4" fontId="13" fillId="3" borderId="17" xfId="0" applyNumberFormat="1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 wrapText="1"/>
    </xf>
    <xf numFmtId="4" fontId="13" fillId="4" borderId="17" xfId="0" applyNumberFormat="1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dmin/AppData/Local/Microsoft/Windows/INetCache/Content.MSO/9D9422F6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../../../../../admin/AppData/Local/Microsoft/Windows/INetCache/Content.MSO/9D9422F6.xlsx" TargetMode="External"/><Relationship Id="rId1" Type="http://schemas.openxmlformats.org/officeDocument/2006/relationships/hyperlink" Target="../../../../../admin/AppData/Local/Microsoft/Windows/INetCache/Content.MSO/9D9422F6.xlsx" TargetMode="External"/><Relationship Id="rId6" Type="http://schemas.openxmlformats.org/officeDocument/2006/relationships/hyperlink" Target="../../../../../admin/AppData/Local/Microsoft/Windows/INetCache/Content.MSO/9D9422F6.xlsx" TargetMode="External"/><Relationship Id="rId5" Type="http://schemas.openxmlformats.org/officeDocument/2006/relationships/hyperlink" Target="../../../../../admin/AppData/Local/Microsoft/Windows/INetCache/Content.MSO/9D9422F6.xlsx" TargetMode="External"/><Relationship Id="rId4" Type="http://schemas.openxmlformats.org/officeDocument/2006/relationships/hyperlink" Target="../../../../../admin/AppData/Local/Microsoft/Windows/INetCache/Content.MSO/9D9422F6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18E2141CECD99FFA550718B361CB0235F13B5241A6313255B9034F3B3FC829A2BB78475E689D5BB1F8E8B953C9kDR1K" TargetMode="External"/><Relationship Id="rId3" Type="http://schemas.openxmlformats.org/officeDocument/2006/relationships/hyperlink" Target="consultantplus://offline/ref=18E2141CECD99FFA550718B361CB0235F13B544BA5333255B9034F3B3FC829A2A9781F50689F43BAAEA7FF06C5D9EBF7B7A5F44151FAk2R6K" TargetMode="External"/><Relationship Id="rId7" Type="http://schemas.openxmlformats.org/officeDocument/2006/relationships/hyperlink" Target="consultantplus://offline/ref=18E2141CECD99FFA550718B361CB0235F13B5542A6313255B9034F3B3FC829A2BB78475E689D5BB1F8E8B953C9kDR1K" TargetMode="External"/><Relationship Id="rId2" Type="http://schemas.openxmlformats.org/officeDocument/2006/relationships/hyperlink" Target="consultantplus://offline/ref=18E2141CECD99FFA550718B361CB0235F13B5542A6313255B9034F3B3FC829A2BB78475E689D5BB1F8E8B953C9kDR1K" TargetMode="External"/><Relationship Id="rId1" Type="http://schemas.openxmlformats.org/officeDocument/2006/relationships/hyperlink" Target="../../../../../admin/AppData/Local/Microsoft/Windows/INetCache/Content.MSO/9D9422F6.xlsx" TargetMode="External"/><Relationship Id="rId6" Type="http://schemas.openxmlformats.org/officeDocument/2006/relationships/hyperlink" Target="consultantplus://offline/ref=18E2141CECD99FFA550718B361CB0235F13B5542A6313255B9034F3B3FC829A2BB78475E689D5BB1F8E8B953C9kDR1K" TargetMode="External"/><Relationship Id="rId5" Type="http://schemas.openxmlformats.org/officeDocument/2006/relationships/hyperlink" Target="../../../../../admin/AppData/Local/Microsoft/Windows/INetCache/Content.MSO/9D9422F6.xls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consultantplus://offline/ref=18E2141CECD99FFA550718B361CB0235F13B5542A6313255B9034F3B3FC829A2BB78475E689D5BB1F8E8B953C9kDR1K" TargetMode="External"/><Relationship Id="rId9" Type="http://schemas.openxmlformats.org/officeDocument/2006/relationships/hyperlink" Target="consultantplus://offline/ref=18E2141CECD99FFA550718B361CB0235F13B5241A6313255B9034F3B3FC829A2BB78475E689D5BB1F8E8B953C9kDR1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dmin/AppData/Local/Microsoft/Windows/INetCache/Content.MSO/9D9422F6.xlsx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../../../../../admin/AppData/Local/Microsoft/Windows/INetCache/Content.MSO/9D9422F6.xlsx" TargetMode="External"/><Relationship Id="rId1" Type="http://schemas.openxmlformats.org/officeDocument/2006/relationships/hyperlink" Target="../../../../../admin/AppData/Local/Microsoft/Windows/INetCache/Content.MSO/9D9422F6.xlsx" TargetMode="External"/><Relationship Id="rId6" Type="http://schemas.openxmlformats.org/officeDocument/2006/relationships/hyperlink" Target="../../../../../admin/AppData/Local/Microsoft/Windows/INetCache/Content.MSO/9D9422F6.xlsx" TargetMode="External"/><Relationship Id="rId5" Type="http://schemas.openxmlformats.org/officeDocument/2006/relationships/hyperlink" Target="../../../../../admin/AppData/Local/Microsoft/Windows/INetCache/Content.MSO/9D9422F6.xlsx" TargetMode="External"/><Relationship Id="rId4" Type="http://schemas.openxmlformats.org/officeDocument/2006/relationships/hyperlink" Target="../../../../../admin/AppData/Local/Microsoft/Windows/INetCache/Content.MSO/9D9422F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D33"/>
  <sheetViews>
    <sheetView tabSelected="1" topLeftCell="A4" zoomScale="110" zoomScaleNormal="110" workbookViewId="0">
      <selection activeCell="CX21" sqref="CX21"/>
    </sheetView>
  </sheetViews>
  <sheetFormatPr defaultRowHeight="12.75" x14ac:dyDescent="0.2"/>
  <cols>
    <col min="1" max="7" width="1" customWidth="1"/>
    <col min="8" max="8" width="5.28515625" customWidth="1"/>
    <col min="9" max="12" width="1" customWidth="1"/>
    <col min="13" max="13" width="4.28515625" customWidth="1"/>
    <col min="14" max="18" width="1" customWidth="1"/>
    <col min="19" max="19" width="7.28515625" customWidth="1"/>
    <col min="20" max="20" width="1" hidden="1" customWidth="1"/>
    <col min="21" max="21" width="0.42578125" customWidth="1"/>
    <col min="22" max="22" width="1" hidden="1" customWidth="1"/>
    <col min="23" max="23" width="1" customWidth="1"/>
    <col min="24" max="24" width="0.7109375" customWidth="1"/>
    <col min="25" max="26" width="1" hidden="1" customWidth="1"/>
    <col min="27" max="27" width="0.42578125" hidden="1" customWidth="1"/>
    <col min="28" max="28" width="1" hidden="1" customWidth="1"/>
    <col min="29" max="29" width="7.42578125" customWidth="1"/>
    <col min="30" max="30" width="1" hidden="1" customWidth="1"/>
    <col min="31" max="31" width="0.140625" customWidth="1"/>
    <col min="32" max="33" width="1" hidden="1" customWidth="1"/>
    <col min="34" max="34" width="4.42578125" customWidth="1"/>
    <col min="35" max="35" width="5.42578125" customWidth="1"/>
    <col min="36" max="36" width="4" customWidth="1"/>
    <col min="37" max="37" width="6.42578125" customWidth="1"/>
    <col min="38" max="41" width="1" customWidth="1"/>
    <col min="42" max="42" width="7.42578125" customWidth="1"/>
    <col min="43" max="48" width="1" customWidth="1"/>
    <col min="49" max="49" width="5.28515625" customWidth="1"/>
    <col min="50" max="53" width="1" customWidth="1"/>
    <col min="54" max="54" width="3" customWidth="1"/>
    <col min="55" max="55" width="2.42578125" customWidth="1"/>
    <col min="56" max="56" width="1" customWidth="1"/>
    <col min="57" max="57" width="1.5703125" customWidth="1"/>
    <col min="58" max="63" width="1" customWidth="1"/>
    <col min="64" max="64" width="0.42578125" customWidth="1"/>
    <col min="65" max="65" width="1" hidden="1" customWidth="1"/>
    <col min="66" max="71" width="1" customWidth="1"/>
    <col min="72" max="72" width="1" hidden="1" customWidth="1"/>
    <col min="73" max="81" width="1" customWidth="1"/>
    <col min="82" max="82" width="0.42578125" customWidth="1"/>
    <col min="83" max="83" width="1" hidden="1" customWidth="1"/>
    <col min="84" max="86" width="1" customWidth="1"/>
    <col min="87" max="87" width="1.7109375" customWidth="1"/>
    <col min="88" max="88" width="1" customWidth="1"/>
    <col min="89" max="89" width="0.42578125" customWidth="1"/>
    <col min="90" max="95" width="1" customWidth="1"/>
    <col min="96" max="96" width="1" hidden="1" customWidth="1"/>
    <col min="97" max="99" width="1" customWidth="1"/>
  </cols>
  <sheetData>
    <row r="1" spans="52:108" s="1" customFormat="1" x14ac:dyDescent="0.2"/>
    <row r="2" spans="52:108" s="1" customFormat="1" ht="15" customHeight="1" x14ac:dyDescent="0.2">
      <c r="BN2" s="24" t="s">
        <v>0</v>
      </c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3"/>
      <c r="CW2" s="23"/>
      <c r="CX2" s="23"/>
      <c r="CY2" s="23"/>
      <c r="CZ2" s="23"/>
      <c r="DA2" s="23"/>
      <c r="DB2" s="23"/>
      <c r="DC2" s="23"/>
      <c r="DD2" s="23"/>
    </row>
    <row r="3" spans="52:108" s="1" customFormat="1" x14ac:dyDescent="0.2">
      <c r="AZ3" s="2"/>
      <c r="BA3" s="2"/>
      <c r="BB3" s="2"/>
      <c r="BC3" s="2"/>
      <c r="BD3" s="2"/>
      <c r="BE3" s="128" t="s">
        <v>1</v>
      </c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</row>
    <row r="4" spans="52:108" s="1" customFormat="1" x14ac:dyDescent="0.2">
      <c r="AZ4" s="2"/>
      <c r="BA4" s="128" t="s">
        <v>2</v>
      </c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</row>
    <row r="5" spans="52:108" s="1" customFormat="1" x14ac:dyDescent="0.2">
      <c r="AZ5" s="128" t="s">
        <v>3</v>
      </c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</row>
    <row r="6" spans="52:108" s="1" customFormat="1" x14ac:dyDescent="0.2">
      <c r="AZ6" s="128" t="s">
        <v>4</v>
      </c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</row>
    <row r="7" spans="52:108" s="1" customFormat="1" x14ac:dyDescent="0.2">
      <c r="AZ7" s="128" t="s">
        <v>5</v>
      </c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</row>
    <row r="8" spans="52:108" s="1" customFormat="1" x14ac:dyDescent="0.2">
      <c r="AZ8" s="128" t="s">
        <v>6</v>
      </c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</row>
    <row r="9" spans="52:108" s="1" customFormat="1" x14ac:dyDescent="0.2"/>
    <row r="10" spans="52:108" s="1" customFormat="1" x14ac:dyDescent="0.2"/>
    <row r="11" spans="52:108" s="1" customFormat="1" x14ac:dyDescent="0.2">
      <c r="AZ11" s="136" t="s">
        <v>7</v>
      </c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</row>
    <row r="12" spans="52:108" s="1" customFormat="1" ht="15" customHeight="1" x14ac:dyDescent="0.2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52:108" s="1" customFormat="1" ht="15" customHeight="1" x14ac:dyDescent="0.2">
      <c r="AZ13" s="136" t="s">
        <v>193</v>
      </c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4"/>
      <c r="CC13" s="149" t="s">
        <v>194</v>
      </c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</row>
    <row r="14" spans="52:108" s="5" customFormat="1" ht="10.5" x14ac:dyDescent="0.2">
      <c r="BQ14" s="150" t="s">
        <v>8</v>
      </c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C14" s="150" t="s">
        <v>9</v>
      </c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</row>
    <row r="15" spans="52:108" s="1" customFormat="1" ht="15" customHeight="1" x14ac:dyDescent="0.2">
      <c r="BQ15" s="2" t="s">
        <v>10</v>
      </c>
      <c r="BR15" s="141" t="s">
        <v>190</v>
      </c>
      <c r="BS15" s="141"/>
      <c r="BT15" s="141"/>
      <c r="BU15" s="1" t="s">
        <v>11</v>
      </c>
      <c r="BW15" s="142" t="s">
        <v>191</v>
      </c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28">
        <v>20</v>
      </c>
      <c r="CI15" s="128"/>
      <c r="CJ15" s="143" t="s">
        <v>16</v>
      </c>
      <c r="CK15" s="143"/>
      <c r="CL15" s="143"/>
      <c r="CM15" s="1" t="s">
        <v>12</v>
      </c>
    </row>
    <row r="16" spans="52:108" s="1" customFormat="1" ht="15" customHeight="1" x14ac:dyDescent="0.2">
      <c r="BQ16" s="2"/>
      <c r="BR16" s="25"/>
      <c r="BS16" s="25"/>
      <c r="BT16" s="25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"/>
      <c r="CI16" s="2"/>
      <c r="CJ16" s="27"/>
      <c r="CK16" s="27"/>
      <c r="CL16" s="27"/>
    </row>
    <row r="17" spans="1:100" s="1" customFormat="1" x14ac:dyDescent="0.2"/>
    <row r="18" spans="1:100" s="7" customFormat="1" ht="15.75" customHeight="1" x14ac:dyDescent="0.25">
      <c r="A18" s="6"/>
      <c r="B18" s="6"/>
      <c r="C18" s="6"/>
      <c r="D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E18" s="6"/>
      <c r="BF18" s="6"/>
      <c r="BG18" s="6"/>
      <c r="BH18" s="6"/>
      <c r="BI18" s="6"/>
      <c r="BJ18" s="6"/>
      <c r="BK18" s="6"/>
      <c r="BL18" s="6"/>
      <c r="BM18" s="6"/>
      <c r="BN18" s="8" t="s">
        <v>13</v>
      </c>
      <c r="BO18" s="151" t="s">
        <v>16</v>
      </c>
      <c r="BP18" s="151"/>
      <c r="BQ18" s="151"/>
      <c r="BR18" s="7" t="s">
        <v>14</v>
      </c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</row>
    <row r="19" spans="1:100" s="7" customFormat="1" ht="18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V19" s="11" t="s">
        <v>15</v>
      </c>
      <c r="AW19" s="12" t="s">
        <v>18</v>
      </c>
      <c r="AX19" s="12"/>
      <c r="AY19" s="12"/>
      <c r="AZ19" s="7" t="s">
        <v>17</v>
      </c>
      <c r="BC19" s="148" t="s">
        <v>183</v>
      </c>
      <c r="BD19" s="148"/>
      <c r="BE19" s="28"/>
      <c r="BF19" s="7" t="s">
        <v>19</v>
      </c>
      <c r="BK19" s="13"/>
      <c r="BL19" s="13"/>
      <c r="BM19" s="13"/>
      <c r="BN19" s="14"/>
      <c r="BO19" s="14"/>
      <c r="BP19" s="14"/>
      <c r="BQ19" s="14"/>
      <c r="BT19" s="10"/>
      <c r="BU19" s="10"/>
      <c r="BV19" s="10"/>
      <c r="BW19" s="10"/>
      <c r="BX19" s="10"/>
      <c r="BY19" s="10"/>
      <c r="BZ19" s="10"/>
      <c r="CA19" s="10"/>
      <c r="CB19" s="10"/>
      <c r="CC19" s="15"/>
      <c r="CD19" s="15"/>
      <c r="CE19" s="15"/>
      <c r="CF19" s="15"/>
      <c r="CG19" s="15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4"/>
    </row>
    <row r="20" spans="1:100" s="7" customFormat="1" ht="15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V20" s="11"/>
      <c r="AW20" s="18"/>
      <c r="AX20" s="18"/>
      <c r="AY20" s="18"/>
      <c r="BC20" s="18"/>
      <c r="BD20" s="18"/>
      <c r="BE20" s="18"/>
      <c r="BK20" s="13"/>
      <c r="BL20" s="13"/>
      <c r="BM20" s="13"/>
      <c r="BN20" s="14"/>
      <c r="BO20" s="14"/>
      <c r="BP20" s="14"/>
      <c r="BQ20" s="14"/>
      <c r="BT20" s="10"/>
      <c r="BU20" s="10"/>
      <c r="BV20" s="10"/>
      <c r="BW20" s="10"/>
      <c r="BX20" s="10"/>
      <c r="BY20" s="10"/>
      <c r="BZ20" s="10"/>
      <c r="CA20" s="10"/>
      <c r="CB20" s="10"/>
      <c r="CC20" s="15"/>
      <c r="CD20" s="15"/>
      <c r="CE20" s="15"/>
      <c r="CF20" s="15"/>
      <c r="CG20" s="15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4"/>
    </row>
    <row r="21" spans="1:100" s="7" customFormat="1" ht="15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V21" s="11"/>
      <c r="AW21" s="18"/>
      <c r="AX21" s="18"/>
      <c r="AY21" s="18"/>
      <c r="BC21" s="18"/>
      <c r="BD21" s="18"/>
      <c r="BE21" s="18"/>
      <c r="BK21" s="13"/>
      <c r="BL21" s="13"/>
      <c r="BM21" s="13"/>
      <c r="BN21" s="14"/>
      <c r="BO21" s="14"/>
      <c r="BP21" s="14"/>
      <c r="BQ21" s="14"/>
      <c r="BT21" s="10"/>
      <c r="BU21" s="10"/>
      <c r="BV21" s="10"/>
      <c r="BW21" s="10"/>
      <c r="BX21" s="10"/>
      <c r="BY21" s="10"/>
      <c r="BZ21" s="10"/>
      <c r="CA21" s="10"/>
      <c r="CB21" s="10"/>
      <c r="CC21" s="15"/>
      <c r="CD21" s="15"/>
      <c r="CE21" s="15"/>
      <c r="CF21" s="15"/>
      <c r="CG21" s="15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4"/>
    </row>
    <row r="22" spans="1:100" s="7" customFormat="1" ht="15.7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V22" s="11"/>
      <c r="AW22" s="18"/>
      <c r="AX22" s="18"/>
      <c r="AY22" s="18"/>
      <c r="BC22" s="18"/>
      <c r="BD22" s="18"/>
      <c r="BE22" s="18"/>
      <c r="BK22" s="13"/>
      <c r="BL22" s="13"/>
      <c r="BM22" s="13"/>
      <c r="BN22" s="14"/>
      <c r="BO22" s="14"/>
      <c r="BP22" s="14"/>
      <c r="BQ22" s="14"/>
      <c r="BT22" s="10"/>
      <c r="BU22" s="10"/>
      <c r="BV22" s="10"/>
      <c r="BW22" s="10"/>
      <c r="BX22" s="10"/>
      <c r="BY22" s="10"/>
      <c r="BZ22" s="10"/>
      <c r="CA22" s="10"/>
      <c r="CB22" s="10"/>
      <c r="CC22" s="15"/>
      <c r="CD22" s="15"/>
      <c r="CE22" s="15"/>
      <c r="CF22" s="15"/>
      <c r="CG22" s="15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4"/>
    </row>
    <row r="23" spans="1:100" s="7" customFormat="1" ht="15.7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V23" s="11"/>
      <c r="AW23" s="18"/>
      <c r="AX23" s="18"/>
      <c r="AY23" s="18"/>
      <c r="BC23" s="18"/>
      <c r="BD23" s="18"/>
      <c r="BE23" s="18"/>
      <c r="BK23" s="13"/>
      <c r="BL23" s="13"/>
      <c r="BM23" s="13"/>
      <c r="BN23" s="14"/>
      <c r="BO23" s="14"/>
      <c r="BP23" s="14"/>
      <c r="BQ23" s="14"/>
      <c r="BT23" s="10"/>
      <c r="BU23" s="10"/>
      <c r="BV23" s="10"/>
      <c r="BW23" s="10"/>
      <c r="BX23" s="10"/>
      <c r="BY23" s="10"/>
      <c r="BZ23" s="10"/>
      <c r="CA23" s="10"/>
      <c r="CB23" s="10"/>
      <c r="CC23" s="15"/>
      <c r="CD23" s="15"/>
      <c r="CE23" s="15"/>
      <c r="CF23" s="15"/>
      <c r="CG23" s="15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4"/>
    </row>
    <row r="24" spans="1:100" s="7" customFormat="1" ht="10.5" customHeight="1" thickBo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V24" s="11"/>
      <c r="AW24" s="18"/>
      <c r="AX24" s="18"/>
      <c r="AY24" s="18"/>
      <c r="BC24" s="18"/>
      <c r="BD24" s="18"/>
      <c r="BE24" s="18"/>
      <c r="BK24" s="13"/>
      <c r="BL24" s="13"/>
      <c r="BM24" s="13"/>
      <c r="BN24" s="14"/>
      <c r="BO24" s="14"/>
      <c r="BP24" s="14"/>
      <c r="BQ24" s="14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5"/>
      <c r="CG24" s="15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</row>
    <row r="25" spans="1:100" s="1" customFormat="1" ht="21" customHeight="1" x14ac:dyDescent="0.2">
      <c r="CH25" s="138" t="s">
        <v>20</v>
      </c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40"/>
    </row>
    <row r="26" spans="1:100" s="1" customFormat="1" ht="15" customHeight="1" x14ac:dyDescent="0.2">
      <c r="AM26" s="2" t="s">
        <v>21</v>
      </c>
      <c r="AN26" s="141" t="s">
        <v>190</v>
      </c>
      <c r="AO26" s="142"/>
      <c r="AP26" s="142"/>
      <c r="AQ26" s="1" t="s">
        <v>11</v>
      </c>
      <c r="AS26" s="142" t="s">
        <v>191</v>
      </c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28">
        <v>20</v>
      </c>
      <c r="BE26" s="128"/>
      <c r="BF26" s="143" t="s">
        <v>16</v>
      </c>
      <c r="BG26" s="143"/>
      <c r="BH26" s="143"/>
      <c r="BI26" s="1" t="s">
        <v>22</v>
      </c>
      <c r="BR26" s="128" t="s">
        <v>23</v>
      </c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H26" s="144" t="s">
        <v>192</v>
      </c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6"/>
    </row>
    <row r="27" spans="1:100" s="1" customFormat="1" ht="24" customHeight="1" x14ac:dyDescent="0.2">
      <c r="A27" s="1" t="s">
        <v>24</v>
      </c>
      <c r="BK27" s="19"/>
      <c r="BL27" s="19"/>
      <c r="BM27" s="19"/>
      <c r="BN27" s="19"/>
      <c r="BO27" s="20"/>
      <c r="BP27" s="20"/>
      <c r="BQ27" s="20"/>
      <c r="BR27" s="147" t="s">
        <v>25</v>
      </c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H27" s="132" t="s">
        <v>26</v>
      </c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4"/>
    </row>
    <row r="28" spans="1:100" s="1" customFormat="1" ht="15" customHeight="1" x14ac:dyDescent="0.2">
      <c r="A28" s="1" t="s">
        <v>27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19"/>
      <c r="BP28" s="19"/>
      <c r="BQ28" s="19"/>
      <c r="BR28" s="128" t="s">
        <v>28</v>
      </c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H28" s="132" t="s">
        <v>29</v>
      </c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4"/>
    </row>
    <row r="29" spans="1:100" s="1" customFormat="1" ht="29.25" customHeight="1" x14ac:dyDescent="0.2">
      <c r="A29" s="136" t="s">
        <v>30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4"/>
      <c r="BJ29" s="4"/>
      <c r="BK29" s="4"/>
      <c r="BL29" s="4"/>
      <c r="BM29" s="4"/>
      <c r="BN29" s="4"/>
      <c r="BO29" s="21"/>
      <c r="BP29" s="21"/>
      <c r="BQ29" s="21"/>
      <c r="BR29" s="137" t="s">
        <v>25</v>
      </c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H29" s="132" t="s">
        <v>31</v>
      </c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4"/>
    </row>
    <row r="30" spans="1:100" s="1" customFormat="1" ht="15" customHeight="1" x14ac:dyDescent="0.2"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19"/>
      <c r="BP30" s="19"/>
      <c r="BQ30" s="19"/>
      <c r="BR30" s="128" t="s">
        <v>32</v>
      </c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H30" s="132" t="s">
        <v>33</v>
      </c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4"/>
    </row>
    <row r="31" spans="1:100" s="1" customFormat="1" ht="24" customHeight="1" x14ac:dyDescent="0.2">
      <c r="A31" s="1" t="s">
        <v>34</v>
      </c>
      <c r="I31" s="135" t="s">
        <v>35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22"/>
      <c r="BM31" s="22"/>
      <c r="BN31" s="22"/>
      <c r="BO31" s="22"/>
      <c r="BP31" s="22"/>
      <c r="BQ31" s="22"/>
      <c r="BR31" s="128" t="s">
        <v>36</v>
      </c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H31" s="132" t="s">
        <v>37</v>
      </c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4"/>
    </row>
    <row r="32" spans="1:100" s="1" customFormat="1" ht="15" customHeight="1" thickBot="1" x14ac:dyDescent="0.25">
      <c r="A32" s="1" t="s">
        <v>38</v>
      </c>
      <c r="BR32" s="128" t="s">
        <v>39</v>
      </c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H32" s="129" t="s">
        <v>40</v>
      </c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="1" customFormat="1" x14ac:dyDescent="0.2"/>
  </sheetData>
  <mergeCells count="39">
    <mergeCell ref="BE3:CU3"/>
    <mergeCell ref="BA4:CU4"/>
    <mergeCell ref="AZ5:CU5"/>
    <mergeCell ref="AZ6:CU6"/>
    <mergeCell ref="AZ7:CU7"/>
    <mergeCell ref="BC19:BD19"/>
    <mergeCell ref="AZ8:CU8"/>
    <mergeCell ref="AZ11:CU11"/>
    <mergeCell ref="AZ13:BO13"/>
    <mergeCell ref="BQ13:CA13"/>
    <mergeCell ref="CC13:CU13"/>
    <mergeCell ref="BQ14:CA14"/>
    <mergeCell ref="CC14:CU14"/>
    <mergeCell ref="BR15:BT15"/>
    <mergeCell ref="BW15:CG15"/>
    <mergeCell ref="CH15:CI15"/>
    <mergeCell ref="CJ15:CL15"/>
    <mergeCell ref="BO18:BQ18"/>
    <mergeCell ref="A29:BH29"/>
    <mergeCell ref="BR29:CF29"/>
    <mergeCell ref="CH29:CU29"/>
    <mergeCell ref="CH25:CU25"/>
    <mergeCell ref="AN26:AP26"/>
    <mergeCell ref="AS26:BC26"/>
    <mergeCell ref="BD26:BE26"/>
    <mergeCell ref="BF26:BH26"/>
    <mergeCell ref="BR26:CF26"/>
    <mergeCell ref="CH26:CU26"/>
    <mergeCell ref="BR27:CF27"/>
    <mergeCell ref="CH27:CU27"/>
    <mergeCell ref="BR28:CF28"/>
    <mergeCell ref="CH28:CU28"/>
    <mergeCell ref="BR32:CF32"/>
    <mergeCell ref="CH32:CU32"/>
    <mergeCell ref="BR30:CF30"/>
    <mergeCell ref="CH30:CU30"/>
    <mergeCell ref="I31:BK31"/>
    <mergeCell ref="BR31:CF31"/>
    <mergeCell ref="CH31:CU31"/>
  </mergeCells>
  <pageMargins left="0.70866141732283472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B82" workbookViewId="0">
      <selection activeCell="G85" sqref="G85:G86"/>
    </sheetView>
  </sheetViews>
  <sheetFormatPr defaultRowHeight="12.75" x14ac:dyDescent="0.2"/>
  <cols>
    <col min="1" max="1" width="28.42578125" customWidth="1"/>
    <col min="5" max="5" width="12.28515625" bestFit="1" customWidth="1"/>
    <col min="6" max="6" width="10.140625" customWidth="1"/>
    <col min="7" max="7" width="12.28515625" bestFit="1" customWidth="1"/>
    <col min="8" max="8" width="9.5703125" customWidth="1"/>
    <col min="9" max="9" width="12.28515625" bestFit="1" customWidth="1"/>
    <col min="10" max="10" width="9.85546875" bestFit="1" customWidth="1"/>
  </cols>
  <sheetData>
    <row r="1" spans="1:12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3.5" thickBot="1" x14ac:dyDescent="0.25">
      <c r="A3" s="175" t="s">
        <v>41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3.5" thickBot="1" x14ac:dyDescent="0.25">
      <c r="A4" s="176" t="s">
        <v>42</v>
      </c>
      <c r="B4" s="176" t="s">
        <v>43</v>
      </c>
      <c r="C4" s="176" t="s">
        <v>44</v>
      </c>
      <c r="D4" s="176" t="s">
        <v>45</v>
      </c>
      <c r="E4" s="179" t="s">
        <v>46</v>
      </c>
      <c r="F4" s="180"/>
      <c r="G4" s="180"/>
      <c r="H4" s="180"/>
      <c r="I4" s="180"/>
      <c r="J4" s="180"/>
      <c r="K4" s="180"/>
      <c r="L4" s="181"/>
    </row>
    <row r="5" spans="1:12" x14ac:dyDescent="0.2">
      <c r="A5" s="177"/>
      <c r="B5" s="177"/>
      <c r="C5" s="177"/>
      <c r="D5" s="177"/>
      <c r="E5" s="182" t="s">
        <v>180</v>
      </c>
      <c r="F5" s="183"/>
      <c r="G5" s="182" t="s">
        <v>181</v>
      </c>
      <c r="H5" s="183"/>
      <c r="I5" s="182" t="s">
        <v>182</v>
      </c>
      <c r="J5" s="183"/>
      <c r="K5" s="182" t="s">
        <v>48</v>
      </c>
      <c r="L5" s="183"/>
    </row>
    <row r="6" spans="1:12" ht="24" customHeight="1" thickBot="1" x14ac:dyDescent="0.25">
      <c r="A6" s="177"/>
      <c r="B6" s="177"/>
      <c r="C6" s="177"/>
      <c r="D6" s="177"/>
      <c r="E6" s="184" t="s">
        <v>47</v>
      </c>
      <c r="F6" s="185"/>
      <c r="G6" s="184"/>
      <c r="H6" s="185"/>
      <c r="I6" s="184"/>
      <c r="J6" s="185"/>
      <c r="K6" s="184"/>
      <c r="L6" s="185"/>
    </row>
    <row r="7" spans="1:12" ht="72.75" thickBot="1" x14ac:dyDescent="0.25">
      <c r="A7" s="178"/>
      <c r="B7" s="178"/>
      <c r="C7" s="178"/>
      <c r="D7" s="178"/>
      <c r="E7" s="30" t="s">
        <v>49</v>
      </c>
      <c r="F7" s="30" t="s">
        <v>50</v>
      </c>
      <c r="G7" s="30" t="s">
        <v>49</v>
      </c>
      <c r="H7" s="30" t="s">
        <v>50</v>
      </c>
      <c r="I7" s="30" t="s">
        <v>49</v>
      </c>
      <c r="J7" s="30" t="s">
        <v>50</v>
      </c>
      <c r="K7" s="30" t="s">
        <v>49</v>
      </c>
      <c r="L7" s="30" t="s">
        <v>50</v>
      </c>
    </row>
    <row r="8" spans="1:12" ht="13.5" thickBot="1" x14ac:dyDescent="0.25">
      <c r="A8" s="31">
        <v>1</v>
      </c>
      <c r="B8" s="32">
        <v>2</v>
      </c>
      <c r="C8" s="32">
        <v>3</v>
      </c>
      <c r="D8" s="32">
        <v>4</v>
      </c>
      <c r="E8" s="30">
        <v>5</v>
      </c>
      <c r="F8" s="30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</row>
    <row r="9" spans="1:12" ht="39" customHeight="1" thickBot="1" x14ac:dyDescent="0.25">
      <c r="A9" s="34" t="s">
        <v>51</v>
      </c>
      <c r="B9" s="35">
        <v>1</v>
      </c>
      <c r="C9" s="36" t="s">
        <v>52</v>
      </c>
      <c r="D9" s="37" t="s">
        <v>52</v>
      </c>
      <c r="E9" s="53">
        <f>расшифровка!E9</f>
        <v>0</v>
      </c>
      <c r="F9" s="53">
        <f>расшифровка!F9</f>
        <v>99283.41</v>
      </c>
      <c r="G9" s="53">
        <v>0</v>
      </c>
      <c r="H9" s="53">
        <f>расшифровка!H9</f>
        <v>0</v>
      </c>
      <c r="I9" s="53">
        <f>расшифровка!I9</f>
        <v>0</v>
      </c>
      <c r="J9" s="53">
        <f>расшифровка!J9</f>
        <v>0</v>
      </c>
      <c r="K9" s="39"/>
      <c r="L9" s="39"/>
    </row>
    <row r="10" spans="1:12" ht="33" customHeight="1" thickBot="1" x14ac:dyDescent="0.25">
      <c r="A10" s="34" t="s">
        <v>53</v>
      </c>
      <c r="B10" s="40">
        <v>2</v>
      </c>
      <c r="C10" s="38" t="s">
        <v>52</v>
      </c>
      <c r="D10" s="41" t="s">
        <v>52</v>
      </c>
      <c r="E10" s="53">
        <f>расшифровка!E10</f>
        <v>0</v>
      </c>
      <c r="F10" s="53">
        <f>расшифровка!F10</f>
        <v>0</v>
      </c>
      <c r="G10" s="53">
        <f>G9+G11-G37</f>
        <v>0</v>
      </c>
      <c r="H10" s="53">
        <f>H9+H11-H37</f>
        <v>0</v>
      </c>
      <c r="I10" s="53">
        <f>I9+I11-I37</f>
        <v>0</v>
      </c>
      <c r="J10" s="53">
        <f>J9+J11-J37</f>
        <v>0</v>
      </c>
      <c r="K10" s="39"/>
      <c r="L10" s="39"/>
    </row>
    <row r="11" spans="1:12" ht="13.5" thickBot="1" x14ac:dyDescent="0.25">
      <c r="A11" s="34" t="s">
        <v>54</v>
      </c>
      <c r="B11" s="38">
        <v>1000</v>
      </c>
      <c r="C11" s="42"/>
      <c r="D11" s="42"/>
      <c r="E11" s="53">
        <f>E15+E25</f>
        <v>27212900</v>
      </c>
      <c r="F11" s="53">
        <f>F12+F15</f>
        <v>70919.360000000001</v>
      </c>
      <c r="G11" s="72">
        <f>G15</f>
        <v>19952100</v>
      </c>
      <c r="H11" s="53">
        <f>H12+H15</f>
        <v>0</v>
      </c>
      <c r="I11" s="72">
        <f>I16</f>
        <v>19952100</v>
      </c>
      <c r="J11" s="53">
        <f>J12+J15</f>
        <v>0</v>
      </c>
      <c r="K11" s="39"/>
      <c r="L11" s="39"/>
    </row>
    <row r="12" spans="1:12" ht="18" customHeight="1" x14ac:dyDescent="0.2">
      <c r="A12" s="43" t="s">
        <v>55</v>
      </c>
      <c r="B12" s="156">
        <v>1100</v>
      </c>
      <c r="C12" s="156">
        <v>120</v>
      </c>
      <c r="D12" s="156">
        <v>121</v>
      </c>
      <c r="E12" s="160"/>
      <c r="F12" s="160">
        <f>расшифровка!N12</f>
        <v>70919.360000000001</v>
      </c>
      <c r="G12" s="152"/>
      <c r="H12" s="162"/>
      <c r="I12" s="152"/>
      <c r="J12" s="162"/>
      <c r="K12" s="164"/>
      <c r="L12" s="164"/>
    </row>
    <row r="13" spans="1:12" ht="18.75" customHeight="1" thickBot="1" x14ac:dyDescent="0.25">
      <c r="A13" s="44" t="s">
        <v>56</v>
      </c>
      <c r="B13" s="157"/>
      <c r="C13" s="157"/>
      <c r="D13" s="157"/>
      <c r="E13" s="161"/>
      <c r="F13" s="161"/>
      <c r="G13" s="153"/>
      <c r="H13" s="163"/>
      <c r="I13" s="153"/>
      <c r="J13" s="163"/>
      <c r="K13" s="165"/>
      <c r="L13" s="165"/>
    </row>
    <row r="14" spans="1:12" ht="13.5" thickBot="1" x14ac:dyDescent="0.25">
      <c r="A14" s="44" t="s">
        <v>55</v>
      </c>
      <c r="B14" s="46">
        <v>1110</v>
      </c>
      <c r="C14" s="42"/>
      <c r="D14" s="46"/>
      <c r="E14" s="73"/>
      <c r="F14" s="73"/>
      <c r="G14" s="71"/>
      <c r="H14" s="71"/>
      <c r="I14" s="71"/>
      <c r="J14" s="71"/>
      <c r="K14" s="39"/>
      <c r="L14" s="39"/>
    </row>
    <row r="15" spans="1:12" ht="43.5" customHeight="1" thickBot="1" x14ac:dyDescent="0.25">
      <c r="A15" s="44" t="s">
        <v>57</v>
      </c>
      <c r="B15" s="46">
        <v>1200</v>
      </c>
      <c r="C15" s="46">
        <v>130</v>
      </c>
      <c r="D15" s="46"/>
      <c r="E15" s="73">
        <f>E16</f>
        <v>26312000</v>
      </c>
      <c r="F15" s="73">
        <f>F16</f>
        <v>0</v>
      </c>
      <c r="G15" s="74">
        <f>G16</f>
        <v>19952100</v>
      </c>
      <c r="H15" s="74"/>
      <c r="I15" s="74">
        <f>I16</f>
        <v>19952100</v>
      </c>
      <c r="J15" s="74"/>
      <c r="K15" s="39"/>
      <c r="L15" s="39"/>
    </row>
    <row r="16" spans="1:12" x14ac:dyDescent="0.2">
      <c r="A16" s="43" t="s">
        <v>55</v>
      </c>
      <c r="B16" s="156">
        <v>1210</v>
      </c>
      <c r="C16" s="156">
        <v>130</v>
      </c>
      <c r="D16" s="156">
        <v>131</v>
      </c>
      <c r="E16" s="160">
        <f>расшифровка!M16</f>
        <v>26312000</v>
      </c>
      <c r="F16" s="160">
        <f>расшифровка!N16</f>
        <v>0</v>
      </c>
      <c r="G16" s="162">
        <v>19952100</v>
      </c>
      <c r="H16" s="152"/>
      <c r="I16" s="162">
        <v>19952100</v>
      </c>
      <c r="J16" s="152"/>
      <c r="K16" s="164"/>
      <c r="L16" s="164"/>
    </row>
    <row r="17" spans="1:12" ht="81.75" customHeight="1" thickBot="1" x14ac:dyDescent="0.25">
      <c r="A17" s="44" t="s">
        <v>58</v>
      </c>
      <c r="B17" s="157"/>
      <c r="C17" s="157"/>
      <c r="D17" s="157"/>
      <c r="E17" s="161"/>
      <c r="F17" s="161"/>
      <c r="G17" s="163"/>
      <c r="H17" s="153"/>
      <c r="I17" s="163"/>
      <c r="J17" s="153"/>
      <c r="K17" s="165"/>
      <c r="L17" s="165"/>
    </row>
    <row r="18" spans="1:12" ht="87" customHeight="1" thickBot="1" x14ac:dyDescent="0.25">
      <c r="A18" s="44" t="s">
        <v>59</v>
      </c>
      <c r="B18" s="46">
        <v>1220</v>
      </c>
      <c r="C18" s="46">
        <v>130</v>
      </c>
      <c r="D18" s="46"/>
      <c r="E18" s="73"/>
      <c r="F18" s="73"/>
      <c r="G18" s="71"/>
      <c r="H18" s="71"/>
      <c r="I18" s="71"/>
      <c r="J18" s="71"/>
      <c r="K18" s="39"/>
      <c r="L18" s="39"/>
    </row>
    <row r="19" spans="1:12" ht="51" customHeight="1" thickBot="1" x14ac:dyDescent="0.25">
      <c r="A19" s="48" t="s">
        <v>60</v>
      </c>
      <c r="B19" s="49">
        <v>1230</v>
      </c>
      <c r="C19" s="49">
        <v>130</v>
      </c>
      <c r="D19" s="42"/>
      <c r="E19" s="73"/>
      <c r="F19" s="73"/>
      <c r="G19" s="71"/>
      <c r="H19" s="71"/>
      <c r="I19" s="71"/>
      <c r="J19" s="71"/>
      <c r="K19" s="39"/>
      <c r="L19" s="39"/>
    </row>
    <row r="20" spans="1:12" ht="13.5" thickBot="1" x14ac:dyDescent="0.25">
      <c r="A20" s="44" t="s">
        <v>55</v>
      </c>
      <c r="B20" s="46"/>
      <c r="C20" s="42"/>
      <c r="D20" s="42"/>
      <c r="E20" s="73"/>
      <c r="F20" s="73"/>
      <c r="G20" s="71"/>
      <c r="H20" s="71"/>
      <c r="I20" s="71"/>
      <c r="J20" s="71"/>
      <c r="K20" s="39"/>
      <c r="L20" s="39"/>
    </row>
    <row r="21" spans="1:12" ht="36.75" customHeight="1" thickBot="1" x14ac:dyDescent="0.25">
      <c r="A21" s="44" t="s">
        <v>61</v>
      </c>
      <c r="B21" s="46">
        <v>1300</v>
      </c>
      <c r="C21" s="46">
        <v>140</v>
      </c>
      <c r="D21" s="42"/>
      <c r="E21" s="73"/>
      <c r="F21" s="73"/>
      <c r="G21" s="71"/>
      <c r="H21" s="71"/>
      <c r="I21" s="71"/>
      <c r="J21" s="71"/>
      <c r="K21" s="39"/>
      <c r="L21" s="39"/>
    </row>
    <row r="22" spans="1:12" ht="13.5" thickBot="1" x14ac:dyDescent="0.25">
      <c r="A22" s="44" t="s">
        <v>55</v>
      </c>
      <c r="B22" s="46">
        <v>1310</v>
      </c>
      <c r="C22" s="46">
        <v>140</v>
      </c>
      <c r="D22" s="42"/>
      <c r="E22" s="73"/>
      <c r="F22" s="73"/>
      <c r="G22" s="71"/>
      <c r="H22" s="71"/>
      <c r="I22" s="71"/>
      <c r="J22" s="71"/>
      <c r="K22" s="39"/>
      <c r="L22" s="39"/>
    </row>
    <row r="23" spans="1:12" ht="27" customHeight="1" thickBot="1" x14ac:dyDescent="0.25">
      <c r="A23" s="44" t="s">
        <v>62</v>
      </c>
      <c r="B23" s="46">
        <v>1400</v>
      </c>
      <c r="C23" s="46">
        <v>150</v>
      </c>
      <c r="D23" s="46">
        <v>155</v>
      </c>
      <c r="E23" s="73"/>
      <c r="F23" s="73">
        <f>F24</f>
        <v>0</v>
      </c>
      <c r="G23" s="71"/>
      <c r="H23" s="71"/>
      <c r="I23" s="71"/>
      <c r="J23" s="71"/>
      <c r="K23" s="39"/>
      <c r="L23" s="39"/>
    </row>
    <row r="24" spans="1:12" ht="29.25" customHeight="1" thickBot="1" x14ac:dyDescent="0.25">
      <c r="A24" s="44" t="s">
        <v>63</v>
      </c>
      <c r="B24" s="46">
        <v>1410</v>
      </c>
      <c r="C24" s="46">
        <v>150</v>
      </c>
      <c r="D24" s="46">
        <v>155</v>
      </c>
      <c r="E24" s="73"/>
      <c r="F24" s="73">
        <f>расшифровка!F23</f>
        <v>0</v>
      </c>
      <c r="G24" s="71"/>
      <c r="H24" s="71"/>
      <c r="I24" s="71"/>
      <c r="J24" s="71"/>
      <c r="K24" s="39"/>
      <c r="L24" s="39"/>
    </row>
    <row r="25" spans="1:12" ht="22.5" customHeight="1" thickBot="1" x14ac:dyDescent="0.25">
      <c r="A25" s="44" t="s">
        <v>64</v>
      </c>
      <c r="B25" s="46">
        <v>1500</v>
      </c>
      <c r="C25" s="46">
        <v>150</v>
      </c>
      <c r="D25" s="42"/>
      <c r="E25" s="73">
        <f>E26</f>
        <v>900900</v>
      </c>
      <c r="F25" s="73"/>
      <c r="G25" s="71"/>
      <c r="H25" s="71"/>
      <c r="I25" s="71"/>
      <c r="J25" s="71"/>
      <c r="K25" s="39"/>
      <c r="L25" s="39"/>
    </row>
    <row r="26" spans="1:12" x14ac:dyDescent="0.2">
      <c r="A26" s="43" t="s">
        <v>55</v>
      </c>
      <c r="B26" s="156">
        <v>1510</v>
      </c>
      <c r="C26" s="156">
        <v>150</v>
      </c>
      <c r="D26" s="156">
        <v>152</v>
      </c>
      <c r="E26" s="160">
        <f>расшифровка!M25</f>
        <v>900900</v>
      </c>
      <c r="F26" s="160"/>
      <c r="G26" s="152"/>
      <c r="H26" s="152"/>
      <c r="I26" s="152"/>
      <c r="J26" s="152"/>
      <c r="K26" s="164"/>
      <c r="L26" s="164"/>
    </row>
    <row r="27" spans="1:12" ht="13.5" thickBot="1" x14ac:dyDescent="0.25">
      <c r="A27" s="44" t="s">
        <v>65</v>
      </c>
      <c r="B27" s="157"/>
      <c r="C27" s="157"/>
      <c r="D27" s="157"/>
      <c r="E27" s="161"/>
      <c r="F27" s="161"/>
      <c r="G27" s="153"/>
      <c r="H27" s="153"/>
      <c r="I27" s="153"/>
      <c r="J27" s="153"/>
      <c r="K27" s="165"/>
      <c r="L27" s="165"/>
    </row>
    <row r="28" spans="1:12" ht="36.75" customHeight="1" thickBot="1" x14ac:dyDescent="0.25">
      <c r="A28" s="44" t="s">
        <v>66</v>
      </c>
      <c r="B28" s="46">
        <v>1520</v>
      </c>
      <c r="C28" s="42"/>
      <c r="D28" s="42"/>
      <c r="E28" s="73"/>
      <c r="F28" s="73"/>
      <c r="G28" s="71"/>
      <c r="H28" s="71"/>
      <c r="I28" s="71"/>
      <c r="J28" s="71"/>
      <c r="K28" s="39"/>
      <c r="L28" s="39"/>
    </row>
    <row r="29" spans="1:12" ht="13.5" thickBot="1" x14ac:dyDescent="0.25">
      <c r="A29" s="44"/>
      <c r="B29" s="46"/>
      <c r="C29" s="42"/>
      <c r="D29" s="42"/>
      <c r="E29" s="73"/>
      <c r="F29" s="73"/>
      <c r="G29" s="71"/>
      <c r="H29" s="71"/>
      <c r="I29" s="71"/>
      <c r="J29" s="71"/>
      <c r="K29" s="39"/>
      <c r="L29" s="39"/>
    </row>
    <row r="30" spans="1:12" ht="13.5" thickBot="1" x14ac:dyDescent="0.25">
      <c r="A30" s="44"/>
      <c r="B30" s="46"/>
      <c r="C30" s="46"/>
      <c r="D30" s="46"/>
      <c r="E30" s="73"/>
      <c r="F30" s="73"/>
      <c r="G30" s="74"/>
      <c r="H30" s="74"/>
      <c r="I30" s="74"/>
      <c r="J30" s="74"/>
      <c r="K30" s="47"/>
      <c r="L30" s="47"/>
    </row>
    <row r="31" spans="1:12" ht="13.5" thickBot="1" x14ac:dyDescent="0.25">
      <c r="A31" s="50" t="s">
        <v>67</v>
      </c>
      <c r="B31" s="46">
        <v>1900</v>
      </c>
      <c r="C31" s="42"/>
      <c r="D31" s="42"/>
      <c r="E31" s="73"/>
      <c r="F31" s="73"/>
      <c r="G31" s="71"/>
      <c r="H31" s="71"/>
      <c r="I31" s="71"/>
      <c r="J31" s="71"/>
      <c r="K31" s="39"/>
      <c r="L31" s="39"/>
    </row>
    <row r="32" spans="1:12" ht="13.5" thickBot="1" x14ac:dyDescent="0.25">
      <c r="A32" s="44" t="s">
        <v>55</v>
      </c>
      <c r="B32" s="46"/>
      <c r="C32" s="42"/>
      <c r="D32" s="42"/>
      <c r="E32" s="73"/>
      <c r="F32" s="73"/>
      <c r="G32" s="71"/>
      <c r="H32" s="71"/>
      <c r="I32" s="71"/>
      <c r="J32" s="71"/>
      <c r="K32" s="39"/>
      <c r="L32" s="39"/>
    </row>
    <row r="33" spans="1:12" ht="13.5" thickBot="1" x14ac:dyDescent="0.25">
      <c r="A33" s="51"/>
      <c r="B33" s="42"/>
      <c r="C33" s="42"/>
      <c r="D33" s="42"/>
      <c r="E33" s="73"/>
      <c r="F33" s="73"/>
      <c r="G33" s="71"/>
      <c r="H33" s="71"/>
      <c r="I33" s="71"/>
      <c r="J33" s="71"/>
      <c r="K33" s="39"/>
      <c r="L33" s="39"/>
    </row>
    <row r="34" spans="1:12" ht="21.75" customHeight="1" thickBot="1" x14ac:dyDescent="0.25">
      <c r="A34" s="44" t="s">
        <v>68</v>
      </c>
      <c r="B34" s="46">
        <v>1980</v>
      </c>
      <c r="C34" s="46" t="s">
        <v>69</v>
      </c>
      <c r="D34" s="42"/>
      <c r="E34" s="73"/>
      <c r="F34" s="73"/>
      <c r="G34" s="71"/>
      <c r="H34" s="71"/>
      <c r="I34" s="71"/>
      <c r="J34" s="71"/>
      <c r="K34" s="39"/>
      <c r="L34" s="39"/>
    </row>
    <row r="35" spans="1:12" x14ac:dyDescent="0.2">
      <c r="A35" s="43" t="s">
        <v>70</v>
      </c>
      <c r="B35" s="156">
        <v>1981</v>
      </c>
      <c r="C35" s="156">
        <v>510</v>
      </c>
      <c r="D35" s="158"/>
      <c r="E35" s="160"/>
      <c r="F35" s="160"/>
      <c r="G35" s="152"/>
      <c r="H35" s="152"/>
      <c r="I35" s="152"/>
      <c r="J35" s="152"/>
      <c r="K35" s="154" t="s">
        <v>69</v>
      </c>
      <c r="L35" s="154" t="s">
        <v>69</v>
      </c>
    </row>
    <row r="36" spans="1:12" ht="37.5" customHeight="1" thickBot="1" x14ac:dyDescent="0.25">
      <c r="A36" s="44" t="s">
        <v>71</v>
      </c>
      <c r="B36" s="157"/>
      <c r="C36" s="157"/>
      <c r="D36" s="159"/>
      <c r="E36" s="161"/>
      <c r="F36" s="161"/>
      <c r="G36" s="153"/>
      <c r="H36" s="153"/>
      <c r="I36" s="153"/>
      <c r="J36" s="153"/>
      <c r="K36" s="155"/>
      <c r="L36" s="155"/>
    </row>
    <row r="37" spans="1:12" ht="13.5" thickBot="1" x14ac:dyDescent="0.25">
      <c r="A37" s="52" t="s">
        <v>72</v>
      </c>
      <c r="B37" s="38">
        <v>2000</v>
      </c>
      <c r="C37" s="38" t="s">
        <v>69</v>
      </c>
      <c r="D37" s="42"/>
      <c r="E37" s="53">
        <f t="shared" ref="E37:J37" si="0">E38+E43+E44+E45+E46+E47+E65+E79</f>
        <v>27212900</v>
      </c>
      <c r="F37" s="53">
        <f t="shared" si="0"/>
        <v>170202.77000000002</v>
      </c>
      <c r="G37" s="53">
        <f>G38+G43+G44+G45+G46+G47+G65+G79</f>
        <v>19952100</v>
      </c>
      <c r="H37" s="53">
        <f t="shared" si="0"/>
        <v>0</v>
      </c>
      <c r="I37" s="53">
        <f t="shared" si="0"/>
        <v>19952100</v>
      </c>
      <c r="J37" s="53">
        <f t="shared" si="0"/>
        <v>0</v>
      </c>
      <c r="K37" s="39"/>
      <c r="L37" s="39"/>
    </row>
    <row r="38" spans="1:12" x14ac:dyDescent="0.2">
      <c r="A38" s="43" t="s">
        <v>55</v>
      </c>
      <c r="B38" s="156">
        <v>2100</v>
      </c>
      <c r="C38" s="156" t="s">
        <v>52</v>
      </c>
      <c r="D38" s="172"/>
      <c r="E38" s="170">
        <f>E40+E42</f>
        <v>9009079.870000001</v>
      </c>
      <c r="F38" s="170">
        <f>F40+F42</f>
        <v>0</v>
      </c>
      <c r="G38" s="170">
        <f t="shared" ref="G38:J38" si="1">G40+G42</f>
        <v>8261000</v>
      </c>
      <c r="H38" s="170">
        <f t="shared" si="1"/>
        <v>0</v>
      </c>
      <c r="I38" s="170">
        <f t="shared" si="1"/>
        <v>8261000</v>
      </c>
      <c r="J38" s="170">
        <f t="shared" si="1"/>
        <v>0</v>
      </c>
      <c r="K38" s="154" t="s">
        <v>69</v>
      </c>
      <c r="L38" s="154" t="s">
        <v>69</v>
      </c>
    </row>
    <row r="39" spans="1:12" ht="27.75" customHeight="1" thickBot="1" x14ac:dyDescent="0.25">
      <c r="A39" s="44" t="s">
        <v>73</v>
      </c>
      <c r="B39" s="157"/>
      <c r="C39" s="157"/>
      <c r="D39" s="173"/>
      <c r="E39" s="171"/>
      <c r="F39" s="171"/>
      <c r="G39" s="171"/>
      <c r="H39" s="171"/>
      <c r="I39" s="171"/>
      <c r="J39" s="171"/>
      <c r="K39" s="155"/>
      <c r="L39" s="155"/>
    </row>
    <row r="40" spans="1:12" x14ac:dyDescent="0.2">
      <c r="A40" s="54" t="s">
        <v>55</v>
      </c>
      <c r="B40" s="156">
        <v>2110</v>
      </c>
      <c r="C40" s="156">
        <v>111</v>
      </c>
      <c r="D40" s="156">
        <v>211</v>
      </c>
      <c r="E40" s="160">
        <f>расшифровка!M40</f>
        <v>8949079.870000001</v>
      </c>
      <c r="F40" s="160">
        <f>расшифровка!N40</f>
        <v>0</v>
      </c>
      <c r="G40" s="162">
        <v>8201000</v>
      </c>
      <c r="H40" s="168">
        <v>0</v>
      </c>
      <c r="I40" s="162">
        <v>8201000</v>
      </c>
      <c r="J40" s="152"/>
      <c r="K40" s="154" t="s">
        <v>69</v>
      </c>
      <c r="L40" s="154" t="s">
        <v>69</v>
      </c>
    </row>
    <row r="41" spans="1:12" ht="13.5" thickBot="1" x14ac:dyDescent="0.25">
      <c r="A41" s="50" t="s">
        <v>74</v>
      </c>
      <c r="B41" s="157"/>
      <c r="C41" s="157"/>
      <c r="D41" s="157"/>
      <c r="E41" s="161"/>
      <c r="F41" s="161"/>
      <c r="G41" s="163"/>
      <c r="H41" s="169"/>
      <c r="I41" s="163"/>
      <c r="J41" s="153"/>
      <c r="K41" s="155"/>
      <c r="L41" s="155"/>
    </row>
    <row r="42" spans="1:12" ht="39" thickBot="1" x14ac:dyDescent="0.25">
      <c r="A42" s="44" t="s">
        <v>179</v>
      </c>
      <c r="B42" s="46">
        <v>2111</v>
      </c>
      <c r="C42" s="46">
        <v>111</v>
      </c>
      <c r="D42" s="46">
        <v>266</v>
      </c>
      <c r="E42" s="73">
        <f>расшифровка!M42</f>
        <v>60000</v>
      </c>
      <c r="F42" s="73">
        <f>расшифровка!N42</f>
        <v>0</v>
      </c>
      <c r="G42" s="74">
        <v>60000</v>
      </c>
      <c r="H42" s="113">
        <v>0</v>
      </c>
      <c r="I42" s="74">
        <v>60000</v>
      </c>
      <c r="J42" s="71"/>
      <c r="K42" s="47"/>
      <c r="L42" s="47"/>
    </row>
    <row r="43" spans="1:12" ht="45.75" customHeight="1" thickBot="1" x14ac:dyDescent="0.25">
      <c r="A43" s="44" t="s">
        <v>75</v>
      </c>
      <c r="B43" s="46">
        <v>2120</v>
      </c>
      <c r="C43" s="46">
        <v>112</v>
      </c>
      <c r="D43" s="46">
        <v>226</v>
      </c>
      <c r="E43" s="73">
        <f>расшифровка!M43</f>
        <v>472000</v>
      </c>
      <c r="F43" s="73">
        <f>расшифровка!N43</f>
        <v>0</v>
      </c>
      <c r="G43" s="74">
        <v>378000</v>
      </c>
      <c r="H43" s="71"/>
      <c r="I43" s="74">
        <v>378000</v>
      </c>
      <c r="J43" s="71"/>
      <c r="K43" s="47" t="s">
        <v>69</v>
      </c>
      <c r="L43" s="47" t="s">
        <v>69</v>
      </c>
    </row>
    <row r="44" spans="1:12" ht="42.75" customHeight="1" thickBot="1" x14ac:dyDescent="0.25">
      <c r="A44" s="44" t="s">
        <v>75</v>
      </c>
      <c r="B44" s="46"/>
      <c r="C44" s="46">
        <v>112</v>
      </c>
      <c r="D44" s="46">
        <v>212</v>
      </c>
      <c r="E44" s="73">
        <f>расшифровка!M44</f>
        <v>7200</v>
      </c>
      <c r="F44" s="73">
        <f>расшифровка!N44</f>
        <v>0</v>
      </c>
      <c r="G44" s="74">
        <v>6000</v>
      </c>
      <c r="H44" s="74"/>
      <c r="I44" s="74">
        <v>6000</v>
      </c>
      <c r="J44" s="74"/>
      <c r="K44" s="47"/>
      <c r="L44" s="47"/>
    </row>
    <row r="45" spans="1:12" ht="37.5" customHeight="1" thickBot="1" x14ac:dyDescent="0.25">
      <c r="A45" s="44" t="s">
        <v>75</v>
      </c>
      <c r="B45" s="46"/>
      <c r="C45" s="46">
        <v>112</v>
      </c>
      <c r="D45" s="46">
        <v>214</v>
      </c>
      <c r="E45" s="73">
        <f>расшифровка!M45</f>
        <v>180000</v>
      </c>
      <c r="F45" s="73">
        <f>расшифровка!N45</f>
        <v>0</v>
      </c>
      <c r="G45" s="74">
        <v>170400</v>
      </c>
      <c r="H45" s="74"/>
      <c r="I45" s="74">
        <v>170400</v>
      </c>
      <c r="J45" s="74"/>
      <c r="K45" s="47"/>
      <c r="L45" s="47"/>
    </row>
    <row r="46" spans="1:12" ht="57" customHeight="1" thickBot="1" x14ac:dyDescent="0.25">
      <c r="A46" s="44" t="s">
        <v>76</v>
      </c>
      <c r="B46" s="46">
        <v>2130</v>
      </c>
      <c r="C46" s="46">
        <v>113</v>
      </c>
      <c r="D46" s="46">
        <v>226</v>
      </c>
      <c r="E46" s="73">
        <f>расшифровка!M46</f>
        <v>0</v>
      </c>
      <c r="F46" s="73">
        <f>расшифровка!N46</f>
        <v>0</v>
      </c>
      <c r="G46" s="74"/>
      <c r="H46" s="71"/>
      <c r="I46" s="74"/>
      <c r="J46" s="71"/>
      <c r="K46" s="47" t="s">
        <v>69</v>
      </c>
      <c r="L46" s="47" t="s">
        <v>69</v>
      </c>
    </row>
    <row r="47" spans="1:12" ht="68.25" customHeight="1" thickBot="1" x14ac:dyDescent="0.25">
      <c r="A47" s="44" t="s">
        <v>77</v>
      </c>
      <c r="B47" s="46">
        <v>2140</v>
      </c>
      <c r="C47" s="46">
        <v>119</v>
      </c>
      <c r="D47" s="38">
        <v>213</v>
      </c>
      <c r="E47" s="53">
        <f>расшифровка!M47</f>
        <v>2720920.13</v>
      </c>
      <c r="F47" s="53">
        <f>расшифровка!N47</f>
        <v>0</v>
      </c>
      <c r="G47" s="72">
        <v>2495000</v>
      </c>
      <c r="H47" s="99"/>
      <c r="I47" s="72">
        <v>2495000</v>
      </c>
      <c r="J47" s="71"/>
      <c r="K47" s="47" t="s">
        <v>69</v>
      </c>
      <c r="L47" s="47" t="s">
        <v>69</v>
      </c>
    </row>
    <row r="48" spans="1:12" x14ac:dyDescent="0.2">
      <c r="A48" s="43" t="s">
        <v>78</v>
      </c>
      <c r="B48" s="156">
        <v>2141</v>
      </c>
      <c r="C48" s="156">
        <v>119</v>
      </c>
      <c r="D48" s="156"/>
      <c r="E48" s="160"/>
      <c r="F48" s="160"/>
      <c r="G48" s="152"/>
      <c r="H48" s="152"/>
      <c r="I48" s="152"/>
      <c r="J48" s="152"/>
      <c r="K48" s="154" t="s">
        <v>69</v>
      </c>
      <c r="L48" s="154" t="s">
        <v>69</v>
      </c>
    </row>
    <row r="49" spans="1:12" ht="27" customHeight="1" thickBot="1" x14ac:dyDescent="0.25">
      <c r="A49" s="44" t="s">
        <v>79</v>
      </c>
      <c r="B49" s="157"/>
      <c r="C49" s="157"/>
      <c r="D49" s="157"/>
      <c r="E49" s="161"/>
      <c r="F49" s="161"/>
      <c r="G49" s="153"/>
      <c r="H49" s="153"/>
      <c r="I49" s="153"/>
      <c r="J49" s="153"/>
      <c r="K49" s="155"/>
      <c r="L49" s="155"/>
    </row>
    <row r="50" spans="1:12" ht="29.25" customHeight="1" thickBot="1" x14ac:dyDescent="0.25">
      <c r="A50" s="43" t="s">
        <v>80</v>
      </c>
      <c r="B50" s="45">
        <v>2142</v>
      </c>
      <c r="C50" s="45">
        <v>119</v>
      </c>
      <c r="D50" s="42"/>
      <c r="E50" s="73"/>
      <c r="F50" s="73"/>
      <c r="G50" s="71"/>
      <c r="H50" s="71"/>
      <c r="I50" s="71"/>
      <c r="J50" s="71"/>
      <c r="K50" s="47" t="s">
        <v>69</v>
      </c>
      <c r="L50" s="47" t="s">
        <v>69</v>
      </c>
    </row>
    <row r="51" spans="1:12" ht="43.5" customHeight="1" thickBot="1" x14ac:dyDescent="0.25">
      <c r="A51" s="55" t="s">
        <v>81</v>
      </c>
      <c r="B51" s="56">
        <v>2150</v>
      </c>
      <c r="C51" s="56">
        <v>131</v>
      </c>
      <c r="D51" s="42"/>
      <c r="E51" s="73"/>
      <c r="F51" s="73"/>
      <c r="G51" s="71"/>
      <c r="H51" s="71"/>
      <c r="I51" s="71"/>
      <c r="J51" s="71"/>
      <c r="K51" s="47" t="s">
        <v>69</v>
      </c>
      <c r="L51" s="47" t="s">
        <v>69</v>
      </c>
    </row>
    <row r="52" spans="1:12" ht="43.5" customHeight="1" thickBot="1" x14ac:dyDescent="0.25">
      <c r="A52" s="55" t="s">
        <v>82</v>
      </c>
      <c r="B52" s="56">
        <v>2160</v>
      </c>
      <c r="C52" s="56">
        <v>134</v>
      </c>
      <c r="D52" s="42"/>
      <c r="E52" s="73"/>
      <c r="F52" s="73"/>
      <c r="G52" s="71"/>
      <c r="H52" s="71"/>
      <c r="I52" s="71"/>
      <c r="J52" s="71"/>
      <c r="K52" s="47" t="s">
        <v>69</v>
      </c>
      <c r="L52" s="47" t="s">
        <v>69</v>
      </c>
    </row>
    <row r="53" spans="1:12" ht="62.25" customHeight="1" thickBot="1" x14ac:dyDescent="0.25">
      <c r="A53" s="57" t="s">
        <v>83</v>
      </c>
      <c r="B53" s="58">
        <v>2170</v>
      </c>
      <c r="C53" s="58">
        <v>139</v>
      </c>
      <c r="D53" s="42"/>
      <c r="E53" s="73"/>
      <c r="F53" s="73"/>
      <c r="G53" s="71"/>
      <c r="H53" s="71"/>
      <c r="I53" s="71"/>
      <c r="J53" s="71"/>
      <c r="K53" s="47" t="s">
        <v>69</v>
      </c>
      <c r="L53" s="47" t="s">
        <v>69</v>
      </c>
    </row>
    <row r="54" spans="1:12" x14ac:dyDescent="0.2">
      <c r="A54" s="43" t="s">
        <v>55</v>
      </c>
      <c r="B54" s="156">
        <v>2171</v>
      </c>
      <c r="C54" s="156">
        <v>139</v>
      </c>
      <c r="D54" s="158"/>
      <c r="E54" s="160"/>
      <c r="F54" s="160"/>
      <c r="G54" s="152"/>
      <c r="H54" s="152"/>
      <c r="I54" s="152"/>
      <c r="J54" s="152"/>
      <c r="K54" s="154" t="s">
        <v>69</v>
      </c>
      <c r="L54" s="154" t="s">
        <v>69</v>
      </c>
    </row>
    <row r="55" spans="1:12" ht="23.25" customHeight="1" thickBot="1" x14ac:dyDescent="0.25">
      <c r="A55" s="44" t="s">
        <v>84</v>
      </c>
      <c r="B55" s="157"/>
      <c r="C55" s="157"/>
      <c r="D55" s="159"/>
      <c r="E55" s="161"/>
      <c r="F55" s="161"/>
      <c r="G55" s="153"/>
      <c r="H55" s="153"/>
      <c r="I55" s="153"/>
      <c r="J55" s="153"/>
      <c r="K55" s="155"/>
      <c r="L55" s="155"/>
    </row>
    <row r="56" spans="1:12" ht="42.75" customHeight="1" thickBot="1" x14ac:dyDescent="0.25">
      <c r="A56" s="44" t="s">
        <v>85</v>
      </c>
      <c r="B56" s="46">
        <v>2172</v>
      </c>
      <c r="C56" s="46">
        <v>139</v>
      </c>
      <c r="D56" s="42"/>
      <c r="E56" s="73"/>
      <c r="F56" s="73"/>
      <c r="G56" s="71"/>
      <c r="H56" s="71"/>
      <c r="I56" s="71"/>
      <c r="J56" s="71"/>
      <c r="K56" s="47" t="s">
        <v>69</v>
      </c>
      <c r="L56" s="47" t="s">
        <v>69</v>
      </c>
    </row>
    <row r="57" spans="1:12" ht="33" customHeight="1" thickBot="1" x14ac:dyDescent="0.25">
      <c r="A57" s="44" t="s">
        <v>86</v>
      </c>
      <c r="B57" s="46">
        <v>2200</v>
      </c>
      <c r="C57" s="46">
        <v>300</v>
      </c>
      <c r="D57" s="42"/>
      <c r="E57" s="73"/>
      <c r="F57" s="73"/>
      <c r="G57" s="71"/>
      <c r="H57" s="71"/>
      <c r="I57" s="71"/>
      <c r="J57" s="71"/>
      <c r="K57" s="47" t="s">
        <v>69</v>
      </c>
      <c r="L57" s="47" t="s">
        <v>69</v>
      </c>
    </row>
    <row r="58" spans="1:12" x14ac:dyDescent="0.2">
      <c r="A58" s="43" t="s">
        <v>55</v>
      </c>
      <c r="B58" s="156">
        <v>2210</v>
      </c>
      <c r="C58" s="156">
        <v>320</v>
      </c>
      <c r="D58" s="158"/>
      <c r="E58" s="160"/>
      <c r="F58" s="160"/>
      <c r="G58" s="152"/>
      <c r="H58" s="152"/>
      <c r="I58" s="152"/>
      <c r="J58" s="152"/>
      <c r="K58" s="154" t="s">
        <v>69</v>
      </c>
      <c r="L58" s="154" t="s">
        <v>69</v>
      </c>
    </row>
    <row r="59" spans="1:12" ht="27.75" customHeight="1" thickBot="1" x14ac:dyDescent="0.25">
      <c r="A59" s="44" t="s">
        <v>87</v>
      </c>
      <c r="B59" s="157"/>
      <c r="C59" s="157"/>
      <c r="D59" s="159"/>
      <c r="E59" s="161"/>
      <c r="F59" s="161"/>
      <c r="G59" s="153"/>
      <c r="H59" s="153"/>
      <c r="I59" s="153"/>
      <c r="J59" s="153"/>
      <c r="K59" s="155"/>
      <c r="L59" s="155"/>
    </row>
    <row r="60" spans="1:12" x14ac:dyDescent="0.2">
      <c r="A60" s="43" t="s">
        <v>70</v>
      </c>
      <c r="B60" s="156">
        <v>2211</v>
      </c>
      <c r="C60" s="156">
        <v>321</v>
      </c>
      <c r="D60" s="158"/>
      <c r="E60" s="160"/>
      <c r="F60" s="160"/>
      <c r="G60" s="152"/>
      <c r="H60" s="152"/>
      <c r="I60" s="152"/>
      <c r="J60" s="152"/>
      <c r="K60" s="154" t="s">
        <v>69</v>
      </c>
      <c r="L60" s="154" t="s">
        <v>69</v>
      </c>
    </row>
    <row r="61" spans="1:12" ht="48.75" customHeight="1" thickBot="1" x14ac:dyDescent="0.25">
      <c r="A61" s="44" t="s">
        <v>88</v>
      </c>
      <c r="B61" s="157"/>
      <c r="C61" s="157"/>
      <c r="D61" s="159"/>
      <c r="E61" s="161"/>
      <c r="F61" s="161"/>
      <c r="G61" s="153"/>
      <c r="H61" s="153"/>
      <c r="I61" s="153"/>
      <c r="J61" s="153"/>
      <c r="K61" s="155"/>
      <c r="L61" s="155"/>
    </row>
    <row r="62" spans="1:12" ht="51.75" customHeight="1" thickBot="1" x14ac:dyDescent="0.25">
      <c r="A62" s="43" t="s">
        <v>89</v>
      </c>
      <c r="B62" s="45">
        <v>2220</v>
      </c>
      <c r="C62" s="45">
        <v>340</v>
      </c>
      <c r="D62" s="42"/>
      <c r="E62" s="73"/>
      <c r="F62" s="73"/>
      <c r="G62" s="71"/>
      <c r="H62" s="71"/>
      <c r="I62" s="71"/>
      <c r="J62" s="71"/>
      <c r="K62" s="47" t="s">
        <v>69</v>
      </c>
      <c r="L62" s="47" t="s">
        <v>69</v>
      </c>
    </row>
    <row r="63" spans="1:12" ht="81" customHeight="1" thickBot="1" x14ac:dyDescent="0.25">
      <c r="A63" s="55" t="s">
        <v>90</v>
      </c>
      <c r="B63" s="56">
        <v>2230</v>
      </c>
      <c r="C63" s="56">
        <v>350</v>
      </c>
      <c r="D63" s="42"/>
      <c r="E63" s="73"/>
      <c r="F63" s="73"/>
      <c r="G63" s="71"/>
      <c r="H63" s="71"/>
      <c r="I63" s="71"/>
      <c r="J63" s="71"/>
      <c r="K63" s="47" t="s">
        <v>69</v>
      </c>
      <c r="L63" s="47" t="s">
        <v>69</v>
      </c>
    </row>
    <row r="64" spans="1:12" ht="42.75" customHeight="1" thickBot="1" x14ac:dyDescent="0.25">
      <c r="A64" s="55" t="s">
        <v>91</v>
      </c>
      <c r="B64" s="56">
        <v>2240</v>
      </c>
      <c r="C64" s="56">
        <v>360</v>
      </c>
      <c r="D64" s="42"/>
      <c r="E64" s="73"/>
      <c r="F64" s="73"/>
      <c r="G64" s="71"/>
      <c r="H64" s="71"/>
      <c r="I64" s="71"/>
      <c r="J64" s="71"/>
      <c r="K64" s="47" t="s">
        <v>69</v>
      </c>
      <c r="L64" s="47" t="s">
        <v>69</v>
      </c>
    </row>
    <row r="65" spans="1:12" ht="42" customHeight="1" thickBot="1" x14ac:dyDescent="0.25">
      <c r="A65" s="106" t="s">
        <v>92</v>
      </c>
      <c r="B65" s="36">
        <v>2300</v>
      </c>
      <c r="C65" s="36">
        <v>850</v>
      </c>
      <c r="D65" s="38">
        <v>290</v>
      </c>
      <c r="E65" s="53">
        <f>E66+E68</f>
        <v>1217000</v>
      </c>
      <c r="F65" s="53"/>
      <c r="G65" s="53">
        <f>G66+G68</f>
        <v>1170000</v>
      </c>
      <c r="H65" s="99"/>
      <c r="I65" s="53">
        <f>I66+I68</f>
        <v>1170000</v>
      </c>
      <c r="J65" s="71"/>
      <c r="K65" s="47" t="s">
        <v>69</v>
      </c>
      <c r="L65" s="47" t="s">
        <v>69</v>
      </c>
    </row>
    <row r="66" spans="1:12" x14ac:dyDescent="0.2">
      <c r="A66" s="43" t="s">
        <v>70</v>
      </c>
      <c r="B66" s="156">
        <v>2310</v>
      </c>
      <c r="C66" s="156">
        <v>851</v>
      </c>
      <c r="D66" s="156">
        <v>291</v>
      </c>
      <c r="E66" s="160">
        <f>расшифровка!M66</f>
        <v>1188724</v>
      </c>
      <c r="F66" s="160">
        <f>расшифровка!N66</f>
        <v>0</v>
      </c>
      <c r="G66" s="162">
        <v>1162931</v>
      </c>
      <c r="H66" s="152"/>
      <c r="I66" s="162">
        <v>1162931</v>
      </c>
      <c r="J66" s="152"/>
      <c r="K66" s="154" t="s">
        <v>69</v>
      </c>
      <c r="L66" s="154" t="s">
        <v>69</v>
      </c>
    </row>
    <row r="67" spans="1:12" ht="30.75" customHeight="1" thickBot="1" x14ac:dyDescent="0.25">
      <c r="A67" s="44" t="s">
        <v>93</v>
      </c>
      <c r="B67" s="157"/>
      <c r="C67" s="157"/>
      <c r="D67" s="157"/>
      <c r="E67" s="161"/>
      <c r="F67" s="161"/>
      <c r="G67" s="163"/>
      <c r="H67" s="153"/>
      <c r="I67" s="163"/>
      <c r="J67" s="153"/>
      <c r="K67" s="155"/>
      <c r="L67" s="155"/>
    </row>
    <row r="68" spans="1:12" ht="52.5" customHeight="1" thickBot="1" x14ac:dyDescent="0.25">
      <c r="A68" s="43" t="s">
        <v>94</v>
      </c>
      <c r="B68" s="45">
        <v>2320</v>
      </c>
      <c r="C68" s="45">
        <v>852</v>
      </c>
      <c r="D68" s="46">
        <v>291</v>
      </c>
      <c r="E68" s="73">
        <f>расшифровка!M68</f>
        <v>28276</v>
      </c>
      <c r="F68" s="73">
        <f>расшифровка!N68</f>
        <v>0</v>
      </c>
      <c r="G68" s="74">
        <v>7069</v>
      </c>
      <c r="H68" s="71"/>
      <c r="I68" s="74">
        <v>7069</v>
      </c>
      <c r="J68" s="71"/>
      <c r="K68" s="47" t="s">
        <v>69</v>
      </c>
      <c r="L68" s="47" t="s">
        <v>69</v>
      </c>
    </row>
    <row r="69" spans="1:12" ht="34.5" customHeight="1" thickBot="1" x14ac:dyDescent="0.25">
      <c r="A69" s="55" t="s">
        <v>95</v>
      </c>
      <c r="B69" s="56">
        <v>2330</v>
      </c>
      <c r="C69" s="56">
        <v>853</v>
      </c>
      <c r="D69" s="46">
        <v>293</v>
      </c>
      <c r="E69" s="73"/>
      <c r="F69" s="73"/>
      <c r="G69" s="71"/>
      <c r="H69" s="71"/>
      <c r="I69" s="71"/>
      <c r="J69" s="71"/>
      <c r="K69" s="47" t="s">
        <v>69</v>
      </c>
      <c r="L69" s="47" t="s">
        <v>69</v>
      </c>
    </row>
    <row r="70" spans="1:12" ht="35.25" customHeight="1" thickBot="1" x14ac:dyDescent="0.25">
      <c r="A70" s="55" t="s">
        <v>95</v>
      </c>
      <c r="B70" s="56"/>
      <c r="C70" s="56">
        <v>853</v>
      </c>
      <c r="D70" s="46">
        <v>295</v>
      </c>
      <c r="E70" s="73"/>
      <c r="F70" s="73"/>
      <c r="G70" s="74"/>
      <c r="H70" s="74"/>
      <c r="I70" s="74"/>
      <c r="J70" s="74"/>
      <c r="K70" s="47"/>
      <c r="L70" s="47"/>
    </row>
    <row r="71" spans="1:12" ht="39.75" customHeight="1" thickBot="1" x14ac:dyDescent="0.25">
      <c r="A71" s="57" t="s">
        <v>96</v>
      </c>
      <c r="B71" s="58">
        <v>2400</v>
      </c>
      <c r="C71" s="58" t="s">
        <v>52</v>
      </c>
      <c r="D71" s="42"/>
      <c r="E71" s="73"/>
      <c r="F71" s="73"/>
      <c r="G71" s="71"/>
      <c r="H71" s="71"/>
      <c r="I71" s="71"/>
      <c r="J71" s="71"/>
      <c r="K71" s="47" t="s">
        <v>69</v>
      </c>
      <c r="L71" s="47" t="s">
        <v>69</v>
      </c>
    </row>
    <row r="72" spans="1:12" x14ac:dyDescent="0.2">
      <c r="A72" s="43" t="s">
        <v>70</v>
      </c>
      <c r="B72" s="156">
        <v>2410</v>
      </c>
      <c r="C72" s="156">
        <v>810</v>
      </c>
      <c r="D72" s="158"/>
      <c r="E72" s="160"/>
      <c r="F72" s="160"/>
      <c r="G72" s="152"/>
      <c r="H72" s="152"/>
      <c r="I72" s="152"/>
      <c r="J72" s="152"/>
      <c r="K72" s="154" t="s">
        <v>69</v>
      </c>
      <c r="L72" s="154" t="s">
        <v>69</v>
      </c>
    </row>
    <row r="73" spans="1:12" ht="41.25" customHeight="1" thickBot="1" x14ac:dyDescent="0.25">
      <c r="A73" s="44" t="s">
        <v>97</v>
      </c>
      <c r="B73" s="157"/>
      <c r="C73" s="157"/>
      <c r="D73" s="159"/>
      <c r="E73" s="161"/>
      <c r="F73" s="161"/>
      <c r="G73" s="153"/>
      <c r="H73" s="153"/>
      <c r="I73" s="153"/>
      <c r="J73" s="153"/>
      <c r="K73" s="155"/>
      <c r="L73" s="155"/>
    </row>
    <row r="74" spans="1:12" ht="28.5" customHeight="1" thickBot="1" x14ac:dyDescent="0.25">
      <c r="A74" s="43" t="s">
        <v>98</v>
      </c>
      <c r="B74" s="45">
        <v>2420</v>
      </c>
      <c r="C74" s="45">
        <v>862</v>
      </c>
      <c r="D74" s="42"/>
      <c r="E74" s="73"/>
      <c r="F74" s="73"/>
      <c r="G74" s="71"/>
      <c r="H74" s="71"/>
      <c r="I74" s="71"/>
      <c r="J74" s="71"/>
      <c r="K74" s="47" t="s">
        <v>69</v>
      </c>
      <c r="L74" s="47" t="s">
        <v>69</v>
      </c>
    </row>
    <row r="75" spans="1:12" ht="70.5" customHeight="1" thickBot="1" x14ac:dyDescent="0.25">
      <c r="A75" s="55" t="s">
        <v>99</v>
      </c>
      <c r="B75" s="56">
        <v>2430</v>
      </c>
      <c r="C75" s="56">
        <v>863</v>
      </c>
      <c r="D75" s="42"/>
      <c r="E75" s="73"/>
      <c r="F75" s="73"/>
      <c r="G75" s="71"/>
      <c r="H75" s="71"/>
      <c r="I75" s="71"/>
      <c r="J75" s="71"/>
      <c r="K75" s="47" t="s">
        <v>69</v>
      </c>
      <c r="L75" s="47" t="s">
        <v>69</v>
      </c>
    </row>
    <row r="76" spans="1:12" ht="30.75" customHeight="1" thickBot="1" x14ac:dyDescent="0.25">
      <c r="A76" s="55" t="s">
        <v>100</v>
      </c>
      <c r="B76" s="56">
        <v>2500</v>
      </c>
      <c r="C76" s="56" t="s">
        <v>52</v>
      </c>
      <c r="D76" s="42"/>
      <c r="E76" s="73"/>
      <c r="F76" s="73"/>
      <c r="G76" s="71"/>
      <c r="H76" s="71"/>
      <c r="I76" s="71"/>
      <c r="J76" s="71"/>
      <c r="K76" s="47" t="s">
        <v>69</v>
      </c>
      <c r="L76" s="47" t="s">
        <v>69</v>
      </c>
    </row>
    <row r="77" spans="1:12" x14ac:dyDescent="0.2">
      <c r="A77" s="55" t="s">
        <v>55</v>
      </c>
      <c r="B77" s="156">
        <v>2520</v>
      </c>
      <c r="C77" s="156">
        <v>831</v>
      </c>
      <c r="D77" s="156">
        <v>297</v>
      </c>
      <c r="E77" s="160"/>
      <c r="F77" s="160"/>
      <c r="G77" s="152"/>
      <c r="H77" s="152"/>
      <c r="I77" s="152"/>
      <c r="J77" s="152"/>
      <c r="K77" s="154" t="s">
        <v>69</v>
      </c>
      <c r="L77" s="154" t="s">
        <v>69</v>
      </c>
    </row>
    <row r="78" spans="1:12" ht="64.5" customHeight="1" thickBot="1" x14ac:dyDescent="0.25">
      <c r="A78" s="43" t="s">
        <v>101</v>
      </c>
      <c r="B78" s="157"/>
      <c r="C78" s="157"/>
      <c r="D78" s="157"/>
      <c r="E78" s="161"/>
      <c r="F78" s="161"/>
      <c r="G78" s="153"/>
      <c r="H78" s="153"/>
      <c r="I78" s="153"/>
      <c r="J78" s="153"/>
      <c r="K78" s="155"/>
      <c r="L78" s="155"/>
    </row>
    <row r="79" spans="1:12" ht="36.75" customHeight="1" thickBot="1" x14ac:dyDescent="0.25">
      <c r="A79" s="107" t="s">
        <v>102</v>
      </c>
      <c r="B79" s="108">
        <v>2600</v>
      </c>
      <c r="C79" s="108" t="s">
        <v>52</v>
      </c>
      <c r="D79" s="109"/>
      <c r="E79" s="53">
        <f>E84+E89</f>
        <v>13606700</v>
      </c>
      <c r="F79" s="53">
        <f t="shared" ref="F79:J79" si="2">F84+F89</f>
        <v>170202.77000000002</v>
      </c>
      <c r="G79" s="53">
        <f>G84+G89</f>
        <v>7471700</v>
      </c>
      <c r="H79" s="53">
        <f t="shared" si="2"/>
        <v>0</v>
      </c>
      <c r="I79" s="53">
        <f t="shared" si="2"/>
        <v>7471700</v>
      </c>
      <c r="J79" s="53">
        <f t="shared" si="2"/>
        <v>0</v>
      </c>
      <c r="K79" s="39"/>
      <c r="L79" s="39"/>
    </row>
    <row r="80" spans="1:12" x14ac:dyDescent="0.2">
      <c r="A80" s="43" t="s">
        <v>55</v>
      </c>
      <c r="B80" s="156">
        <v>2610</v>
      </c>
      <c r="C80" s="156">
        <v>241</v>
      </c>
      <c r="D80" s="158"/>
      <c r="E80" s="160"/>
      <c r="F80" s="160"/>
      <c r="G80" s="152"/>
      <c r="H80" s="152"/>
      <c r="I80" s="152"/>
      <c r="J80" s="152"/>
      <c r="K80" s="164"/>
      <c r="L80" s="164"/>
    </row>
    <row r="81" spans="1:12" ht="38.25" customHeight="1" thickBot="1" x14ac:dyDescent="0.25">
      <c r="A81" s="43" t="s">
        <v>103</v>
      </c>
      <c r="B81" s="157"/>
      <c r="C81" s="157"/>
      <c r="D81" s="159"/>
      <c r="E81" s="161"/>
      <c r="F81" s="161"/>
      <c r="G81" s="153"/>
      <c r="H81" s="153"/>
      <c r="I81" s="153"/>
      <c r="J81" s="153"/>
      <c r="K81" s="165"/>
      <c r="L81" s="165"/>
    </row>
    <row r="82" spans="1:12" ht="60" customHeight="1" thickBot="1" x14ac:dyDescent="0.25">
      <c r="A82" s="55" t="s">
        <v>104</v>
      </c>
      <c r="B82" s="56">
        <v>2620</v>
      </c>
      <c r="C82" s="46">
        <v>242</v>
      </c>
      <c r="D82" s="42"/>
      <c r="E82" s="73"/>
      <c r="F82" s="73"/>
      <c r="G82" s="71"/>
      <c r="H82" s="71"/>
      <c r="I82" s="71"/>
      <c r="J82" s="71"/>
      <c r="K82" s="39"/>
      <c r="L82" s="39"/>
    </row>
    <row r="83" spans="1:12" ht="54" customHeight="1" thickBot="1" x14ac:dyDescent="0.25">
      <c r="A83" s="57" t="s">
        <v>105</v>
      </c>
      <c r="B83" s="58">
        <v>2630</v>
      </c>
      <c r="C83" s="46">
        <v>243</v>
      </c>
      <c r="D83" s="42"/>
      <c r="E83" s="73"/>
      <c r="F83" s="73"/>
      <c r="G83" s="71"/>
      <c r="H83" s="71"/>
      <c r="I83" s="71"/>
      <c r="J83" s="71"/>
      <c r="K83" s="39"/>
      <c r="L83" s="39"/>
    </row>
    <row r="84" spans="1:12" ht="37.5" customHeight="1" thickBot="1" x14ac:dyDescent="0.25">
      <c r="A84" s="34" t="s">
        <v>106</v>
      </c>
      <c r="B84" s="38">
        <v>2640</v>
      </c>
      <c r="C84" s="38">
        <v>244</v>
      </c>
      <c r="D84" s="38"/>
      <c r="E84" s="53">
        <f>E85+E88+E90+E91+E92+E93+E94+E95+E96</f>
        <v>12996700</v>
      </c>
      <c r="F84" s="53">
        <f t="shared" ref="F84:J84" si="3">F85+F88+F90+F91+F92+F93+F94+F95+F96</f>
        <v>170202.77000000002</v>
      </c>
      <c r="G84" s="53">
        <f>G85+G88+G90+G91+G92+G93+G94+G95+G96</f>
        <v>6905700</v>
      </c>
      <c r="H84" s="53">
        <f t="shared" si="3"/>
        <v>0</v>
      </c>
      <c r="I84" s="53">
        <f t="shared" si="3"/>
        <v>6905700</v>
      </c>
      <c r="J84" s="53">
        <f t="shared" si="3"/>
        <v>0</v>
      </c>
      <c r="K84" s="39"/>
      <c r="L84" s="39"/>
    </row>
    <row r="85" spans="1:12" x14ac:dyDescent="0.2">
      <c r="A85" s="43" t="s">
        <v>70</v>
      </c>
      <c r="B85" s="156" t="s">
        <v>108</v>
      </c>
      <c r="C85" s="156">
        <v>244</v>
      </c>
      <c r="D85" s="156">
        <v>221</v>
      </c>
      <c r="E85" s="160">
        <f>расшифровка!M85</f>
        <v>62000</v>
      </c>
      <c r="F85" s="160">
        <f>расшифровка!N85</f>
        <v>0</v>
      </c>
      <c r="G85" s="162">
        <v>60000</v>
      </c>
      <c r="H85" s="152"/>
      <c r="I85" s="162">
        <v>60000</v>
      </c>
      <c r="J85" s="152"/>
      <c r="K85" s="164"/>
      <c r="L85" s="164"/>
    </row>
    <row r="86" spans="1:12" ht="20.25" customHeight="1" thickBot="1" x14ac:dyDescent="0.25">
      <c r="A86" s="44" t="s">
        <v>107</v>
      </c>
      <c r="B86" s="157"/>
      <c r="C86" s="157"/>
      <c r="D86" s="157"/>
      <c r="E86" s="161"/>
      <c r="F86" s="161"/>
      <c r="G86" s="163"/>
      <c r="H86" s="153"/>
      <c r="I86" s="163"/>
      <c r="J86" s="153"/>
      <c r="K86" s="165"/>
      <c r="L86" s="165"/>
    </row>
    <row r="87" spans="1:12" ht="30.75" customHeight="1" thickBot="1" x14ac:dyDescent="0.25">
      <c r="A87" s="44" t="s">
        <v>109</v>
      </c>
      <c r="B87" s="46">
        <v>2642</v>
      </c>
      <c r="C87" s="46">
        <v>244</v>
      </c>
      <c r="D87" s="46"/>
      <c r="E87" s="73">
        <f>расшифровка!M87</f>
        <v>0</v>
      </c>
      <c r="F87" s="73">
        <f>расшифровка!N87</f>
        <v>0</v>
      </c>
      <c r="G87" s="74"/>
      <c r="H87" s="74"/>
      <c r="I87" s="74"/>
      <c r="J87" s="74"/>
      <c r="K87" s="47"/>
      <c r="L87" s="47"/>
    </row>
    <row r="88" spans="1:12" ht="29.25" customHeight="1" thickBot="1" x14ac:dyDescent="0.25">
      <c r="A88" s="44" t="s">
        <v>110</v>
      </c>
      <c r="B88" s="46">
        <v>2643</v>
      </c>
      <c r="C88" s="46">
        <v>244</v>
      </c>
      <c r="D88" s="46">
        <v>223</v>
      </c>
      <c r="E88" s="73">
        <f>расшифровка!M88</f>
        <v>440000</v>
      </c>
      <c r="F88" s="73">
        <f>расшифровка!N88</f>
        <v>99283.41</v>
      </c>
      <c r="G88" s="74">
        <v>429000</v>
      </c>
      <c r="H88" s="74"/>
      <c r="I88" s="74">
        <v>429000</v>
      </c>
      <c r="J88" s="74"/>
      <c r="K88" s="47"/>
      <c r="L88" s="47"/>
    </row>
    <row r="89" spans="1:12" ht="24" customHeight="1" thickBot="1" x14ac:dyDescent="0.25">
      <c r="A89" s="44" t="s">
        <v>111</v>
      </c>
      <c r="B89" s="46">
        <v>2644</v>
      </c>
      <c r="C89" s="46">
        <v>247</v>
      </c>
      <c r="D89" s="46">
        <v>223</v>
      </c>
      <c r="E89" s="73">
        <f>расшифровка!M89</f>
        <v>610000</v>
      </c>
      <c r="F89" s="73">
        <f>расшифровка!N89</f>
        <v>0</v>
      </c>
      <c r="G89" s="74">
        <v>566000</v>
      </c>
      <c r="H89" s="74"/>
      <c r="I89" s="74">
        <v>566000</v>
      </c>
      <c r="J89" s="74"/>
      <c r="K89" s="47"/>
      <c r="L89" s="47"/>
    </row>
    <row r="90" spans="1:12" ht="67.5" customHeight="1" thickBot="1" x14ac:dyDescent="0.25">
      <c r="A90" s="44" t="s">
        <v>112</v>
      </c>
      <c r="B90" s="46">
        <v>2644</v>
      </c>
      <c r="C90" s="46">
        <v>244</v>
      </c>
      <c r="D90" s="46">
        <v>224</v>
      </c>
      <c r="E90" s="73">
        <f>расшифровка!M90</f>
        <v>0</v>
      </c>
      <c r="F90" s="73">
        <f>расшифровка!N90</f>
        <v>0</v>
      </c>
      <c r="G90" s="74"/>
      <c r="H90" s="74"/>
      <c r="I90" s="74"/>
      <c r="J90" s="74"/>
      <c r="K90" s="47"/>
      <c r="L90" s="47"/>
    </row>
    <row r="91" spans="1:12" ht="30.75" customHeight="1" thickBot="1" x14ac:dyDescent="0.25">
      <c r="A91" s="44" t="s">
        <v>113</v>
      </c>
      <c r="B91" s="46">
        <v>2645</v>
      </c>
      <c r="C91" s="46">
        <v>244</v>
      </c>
      <c r="D91" s="46">
        <v>225</v>
      </c>
      <c r="E91" s="73">
        <f>расшифровка!M91</f>
        <v>4000000</v>
      </c>
      <c r="F91" s="73">
        <f>расшифровка!N91</f>
        <v>0</v>
      </c>
      <c r="G91" s="74">
        <v>150000</v>
      </c>
      <c r="H91" s="74"/>
      <c r="I91" s="74">
        <v>150000</v>
      </c>
      <c r="J91" s="74"/>
      <c r="K91" s="47"/>
      <c r="L91" s="47"/>
    </row>
    <row r="92" spans="1:12" ht="23.25" customHeight="1" thickBot="1" x14ac:dyDescent="0.25">
      <c r="A92" s="44" t="s">
        <v>114</v>
      </c>
      <c r="B92" s="46">
        <v>2646</v>
      </c>
      <c r="C92" s="46">
        <v>244</v>
      </c>
      <c r="D92" s="46">
        <v>226</v>
      </c>
      <c r="E92" s="73">
        <f>расшифровка!M92</f>
        <v>3880000</v>
      </c>
      <c r="F92" s="73">
        <f>расшифровка!N92</f>
        <v>0</v>
      </c>
      <c r="G92" s="74">
        <f>150000+3545600</f>
        <v>3695600</v>
      </c>
      <c r="H92" s="74"/>
      <c r="I92" s="74">
        <f>150000+3545600</f>
        <v>3695600</v>
      </c>
      <c r="J92" s="74"/>
      <c r="K92" s="47"/>
      <c r="L92" s="47"/>
    </row>
    <row r="93" spans="1:12" ht="13.5" thickBot="1" x14ac:dyDescent="0.25">
      <c r="A93" s="44" t="s">
        <v>115</v>
      </c>
      <c r="B93" s="46"/>
      <c r="C93" s="46">
        <v>244</v>
      </c>
      <c r="D93" s="46">
        <v>227</v>
      </c>
      <c r="E93" s="73">
        <f>расшифровка!M93</f>
        <v>13000</v>
      </c>
      <c r="F93" s="73">
        <f>расшифровка!N93</f>
        <v>0</v>
      </c>
      <c r="G93" s="74">
        <v>13000</v>
      </c>
      <c r="H93" s="74"/>
      <c r="I93" s="74">
        <v>13000</v>
      </c>
      <c r="J93" s="74"/>
      <c r="K93" s="47"/>
      <c r="L93" s="47"/>
    </row>
    <row r="94" spans="1:12" ht="57.75" customHeight="1" thickBot="1" x14ac:dyDescent="0.25">
      <c r="A94" s="44" t="s">
        <v>116</v>
      </c>
      <c r="B94" s="46">
        <v>2647</v>
      </c>
      <c r="C94" s="46">
        <v>244</v>
      </c>
      <c r="D94" s="46"/>
      <c r="E94" s="73"/>
      <c r="F94" s="73"/>
      <c r="G94" s="74"/>
      <c r="H94" s="74"/>
      <c r="I94" s="74"/>
      <c r="J94" s="74"/>
      <c r="K94" s="47"/>
      <c r="L94" s="47"/>
    </row>
    <row r="95" spans="1:12" ht="38.25" customHeight="1" thickBot="1" x14ac:dyDescent="0.25">
      <c r="A95" s="44" t="s">
        <v>117</v>
      </c>
      <c r="B95" s="46">
        <v>2648</v>
      </c>
      <c r="C95" s="46">
        <v>244</v>
      </c>
      <c r="D95" s="46">
        <v>310</v>
      </c>
      <c r="E95" s="73">
        <f>расшифровка!M95</f>
        <v>2963900</v>
      </c>
      <c r="F95" s="73">
        <f>расшифровка!N95</f>
        <v>0</v>
      </c>
      <c r="G95" s="74">
        <v>2412800</v>
      </c>
      <c r="H95" s="74"/>
      <c r="I95" s="74">
        <v>2412800</v>
      </c>
      <c r="J95" s="74"/>
      <c r="K95" s="47"/>
      <c r="L95" s="47"/>
    </row>
    <row r="96" spans="1:12" ht="40.5" customHeight="1" thickBot="1" x14ac:dyDescent="0.25">
      <c r="A96" s="44" t="s">
        <v>118</v>
      </c>
      <c r="B96" s="46">
        <v>2649</v>
      </c>
      <c r="C96" s="46">
        <v>244</v>
      </c>
      <c r="D96" s="46">
        <v>340</v>
      </c>
      <c r="E96" s="73">
        <f>расшифровка!M96</f>
        <v>1637800</v>
      </c>
      <c r="F96" s="73">
        <f>расшифровка!N96</f>
        <v>70919.360000000001</v>
      </c>
      <c r="G96" s="74">
        <v>145300</v>
      </c>
      <c r="H96" s="74"/>
      <c r="I96" s="74">
        <v>145300</v>
      </c>
      <c r="J96" s="74"/>
      <c r="K96" s="47"/>
      <c r="L96" s="47"/>
    </row>
    <row r="97" spans="1:12" ht="40.5" customHeight="1" thickBot="1" x14ac:dyDescent="0.25">
      <c r="A97" s="44" t="s">
        <v>119</v>
      </c>
      <c r="B97" s="46">
        <v>2650</v>
      </c>
      <c r="C97" s="46">
        <v>400</v>
      </c>
      <c r="D97" s="42"/>
      <c r="E97" s="73"/>
      <c r="F97" s="73"/>
      <c r="G97" s="71"/>
      <c r="H97" s="71"/>
      <c r="I97" s="71"/>
      <c r="J97" s="71"/>
      <c r="K97" s="39"/>
      <c r="L97" s="39"/>
    </row>
    <row r="98" spans="1:12" x14ac:dyDescent="0.2">
      <c r="A98" s="43" t="s">
        <v>55</v>
      </c>
      <c r="B98" s="156">
        <v>2651</v>
      </c>
      <c r="C98" s="156">
        <v>406</v>
      </c>
      <c r="D98" s="158"/>
      <c r="E98" s="160"/>
      <c r="F98" s="160"/>
      <c r="G98" s="152"/>
      <c r="H98" s="152"/>
      <c r="I98" s="152"/>
      <c r="J98" s="152"/>
      <c r="K98" s="164"/>
      <c r="L98" s="164"/>
    </row>
    <row r="99" spans="1:12" ht="53.25" customHeight="1" thickBot="1" x14ac:dyDescent="0.25">
      <c r="A99" s="44" t="s">
        <v>120</v>
      </c>
      <c r="B99" s="157"/>
      <c r="C99" s="157"/>
      <c r="D99" s="159"/>
      <c r="E99" s="161"/>
      <c r="F99" s="161"/>
      <c r="G99" s="153"/>
      <c r="H99" s="153"/>
      <c r="I99" s="153"/>
      <c r="J99" s="153"/>
      <c r="K99" s="165"/>
      <c r="L99" s="165"/>
    </row>
    <row r="100" spans="1:12" ht="53.25" customHeight="1" thickBot="1" x14ac:dyDescent="0.25">
      <c r="A100" s="44" t="s">
        <v>121</v>
      </c>
      <c r="B100" s="46">
        <v>2652</v>
      </c>
      <c r="C100" s="46">
        <v>407</v>
      </c>
      <c r="D100" s="42"/>
      <c r="E100" s="73"/>
      <c r="F100" s="73"/>
      <c r="G100" s="71"/>
      <c r="H100" s="71"/>
      <c r="I100" s="71"/>
      <c r="J100" s="71"/>
      <c r="K100" s="39"/>
      <c r="L100" s="39"/>
    </row>
    <row r="101" spans="1:12" ht="45.75" customHeight="1" thickBot="1" x14ac:dyDescent="0.25">
      <c r="A101" s="110" t="s">
        <v>122</v>
      </c>
      <c r="B101" s="111">
        <v>3000</v>
      </c>
      <c r="C101" s="111">
        <v>100</v>
      </c>
      <c r="D101" s="38"/>
      <c r="E101" s="53"/>
      <c r="F101" s="53">
        <f>F102</f>
        <v>0</v>
      </c>
      <c r="G101" s="99"/>
      <c r="H101" s="53">
        <f>H102</f>
        <v>0</v>
      </c>
      <c r="I101" s="99"/>
      <c r="J101" s="53">
        <f>J102</f>
        <v>0</v>
      </c>
      <c r="K101" s="47" t="s">
        <v>69</v>
      </c>
      <c r="L101" s="47" t="s">
        <v>69</v>
      </c>
    </row>
    <row r="102" spans="1:12" x14ac:dyDescent="0.2">
      <c r="A102" s="63" t="s">
        <v>55</v>
      </c>
      <c r="B102" s="166">
        <v>3010</v>
      </c>
      <c r="C102" s="158"/>
      <c r="D102" s="166">
        <v>189</v>
      </c>
      <c r="E102" s="160"/>
      <c r="F102" s="160">
        <f>расшифровка!N102</f>
        <v>0</v>
      </c>
      <c r="G102" s="152"/>
      <c r="H102" s="162">
        <v>0</v>
      </c>
      <c r="I102" s="152"/>
      <c r="J102" s="162">
        <v>0</v>
      </c>
      <c r="K102" s="154" t="s">
        <v>69</v>
      </c>
      <c r="L102" s="154" t="s">
        <v>69</v>
      </c>
    </row>
    <row r="103" spans="1:12" ht="24" customHeight="1" thickBot="1" x14ac:dyDescent="0.25">
      <c r="A103" s="64" t="s">
        <v>123</v>
      </c>
      <c r="B103" s="167"/>
      <c r="C103" s="159"/>
      <c r="D103" s="167"/>
      <c r="E103" s="161"/>
      <c r="F103" s="161"/>
      <c r="G103" s="153"/>
      <c r="H103" s="163"/>
      <c r="I103" s="153"/>
      <c r="J103" s="163"/>
      <c r="K103" s="155"/>
      <c r="L103" s="155"/>
    </row>
    <row r="104" spans="1:12" ht="40.5" customHeight="1" thickBot="1" x14ac:dyDescent="0.25">
      <c r="A104" s="65" t="s">
        <v>124</v>
      </c>
      <c r="B104" s="66">
        <v>3020</v>
      </c>
      <c r="C104" s="42"/>
      <c r="D104" s="42"/>
      <c r="E104" s="73"/>
      <c r="F104" s="73"/>
      <c r="G104" s="71"/>
      <c r="H104" s="71"/>
      <c r="I104" s="71"/>
      <c r="J104" s="71"/>
      <c r="K104" s="47" t="s">
        <v>69</v>
      </c>
      <c r="L104" s="47" t="s">
        <v>69</v>
      </c>
    </row>
    <row r="105" spans="1:12" ht="33.75" customHeight="1" thickBot="1" x14ac:dyDescent="0.25">
      <c r="A105" s="65" t="s">
        <v>125</v>
      </c>
      <c r="B105" s="60">
        <v>3030</v>
      </c>
      <c r="C105" s="42"/>
      <c r="D105" s="42"/>
      <c r="E105" s="73"/>
      <c r="F105" s="73"/>
      <c r="G105" s="71"/>
      <c r="H105" s="71"/>
      <c r="I105" s="71"/>
      <c r="J105" s="71"/>
      <c r="K105" s="47" t="s">
        <v>69</v>
      </c>
      <c r="L105" s="47" t="s">
        <v>69</v>
      </c>
    </row>
    <row r="106" spans="1:12" ht="27" customHeight="1" thickBot="1" x14ac:dyDescent="0.25">
      <c r="A106" s="59" t="s">
        <v>126</v>
      </c>
      <c r="B106" s="62">
        <v>4000</v>
      </c>
      <c r="C106" s="62" t="s">
        <v>52</v>
      </c>
      <c r="D106" s="42"/>
      <c r="E106" s="73"/>
      <c r="F106" s="73"/>
      <c r="G106" s="71"/>
      <c r="H106" s="71"/>
      <c r="I106" s="71"/>
      <c r="J106" s="71"/>
      <c r="K106" s="47" t="s">
        <v>69</v>
      </c>
      <c r="L106" s="47" t="s">
        <v>69</v>
      </c>
    </row>
    <row r="107" spans="1:12" x14ac:dyDescent="0.2">
      <c r="A107" s="43" t="s">
        <v>70</v>
      </c>
      <c r="B107" s="156">
        <v>4010</v>
      </c>
      <c r="C107" s="156">
        <v>610</v>
      </c>
      <c r="D107" s="158"/>
      <c r="E107" s="160"/>
      <c r="F107" s="160"/>
      <c r="G107" s="152"/>
      <c r="H107" s="152"/>
      <c r="I107" s="152"/>
      <c r="J107" s="152"/>
      <c r="K107" s="154" t="s">
        <v>69</v>
      </c>
      <c r="L107" s="154" t="s">
        <v>69</v>
      </c>
    </row>
    <row r="108" spans="1:12" ht="30" customHeight="1" thickBot="1" x14ac:dyDescent="0.25">
      <c r="A108" s="44" t="s">
        <v>127</v>
      </c>
      <c r="B108" s="157"/>
      <c r="C108" s="157"/>
      <c r="D108" s="159"/>
      <c r="E108" s="161"/>
      <c r="F108" s="161"/>
      <c r="G108" s="153"/>
      <c r="H108" s="153"/>
      <c r="I108" s="153"/>
      <c r="J108" s="153"/>
      <c r="K108" s="155"/>
      <c r="L108" s="155"/>
    </row>
    <row r="109" spans="1:12" ht="15.75" thickBot="1" x14ac:dyDescent="0.25">
      <c r="A109" s="67"/>
      <c r="B109" s="62"/>
      <c r="C109" s="42"/>
      <c r="D109" s="42"/>
      <c r="E109" s="68"/>
      <c r="F109" s="68"/>
      <c r="G109" s="39"/>
      <c r="H109" s="39"/>
      <c r="I109" s="39"/>
      <c r="J109" s="39"/>
      <c r="K109" s="39"/>
      <c r="L109" s="39"/>
    </row>
  </sheetData>
  <mergeCells count="211">
    <mergeCell ref="B26:B27"/>
    <mergeCell ref="C26:C27"/>
    <mergeCell ref="D26:D27"/>
    <mergeCell ref="E26:E27"/>
    <mergeCell ref="F26:F27"/>
    <mergeCell ref="G26:G27"/>
    <mergeCell ref="H26:H27"/>
    <mergeCell ref="A1:L1"/>
    <mergeCell ref="A2:L2"/>
    <mergeCell ref="A3:L3"/>
    <mergeCell ref="A4:A7"/>
    <mergeCell ref="B4:B7"/>
    <mergeCell ref="C4:C7"/>
    <mergeCell ref="D4:D7"/>
    <mergeCell ref="E4:L4"/>
    <mergeCell ref="E5:F5"/>
    <mergeCell ref="E6:F6"/>
    <mergeCell ref="G5:H6"/>
    <mergeCell ref="I5:J6"/>
    <mergeCell ref="K5:L6"/>
    <mergeCell ref="I12:I13"/>
    <mergeCell ref="J12:J13"/>
    <mergeCell ref="K12:K13"/>
    <mergeCell ref="L12:L13"/>
    <mergeCell ref="B16:B17"/>
    <mergeCell ref="C16:C17"/>
    <mergeCell ref="D16:D17"/>
    <mergeCell ref="E16:E17"/>
    <mergeCell ref="F16:F17"/>
    <mergeCell ref="G16:G17"/>
    <mergeCell ref="B12:B13"/>
    <mergeCell ref="C12:C13"/>
    <mergeCell ref="D12:D13"/>
    <mergeCell ref="E12:E13"/>
    <mergeCell ref="F12:F13"/>
    <mergeCell ref="G12:G13"/>
    <mergeCell ref="H12:H13"/>
    <mergeCell ref="I26:I27"/>
    <mergeCell ref="J26:J27"/>
    <mergeCell ref="K26:K27"/>
    <mergeCell ref="L26:L27"/>
    <mergeCell ref="H16:H17"/>
    <mergeCell ref="I16:I17"/>
    <mergeCell ref="J16:J17"/>
    <mergeCell ref="K16:K17"/>
    <mergeCell ref="L16:L17"/>
    <mergeCell ref="B38:B39"/>
    <mergeCell ref="C38:C39"/>
    <mergeCell ref="D38:D39"/>
    <mergeCell ref="E38:E39"/>
    <mergeCell ref="F38:F39"/>
    <mergeCell ref="B35:B36"/>
    <mergeCell ref="C35:C36"/>
    <mergeCell ref="D35:D36"/>
    <mergeCell ref="E35:E36"/>
    <mergeCell ref="F35:F36"/>
    <mergeCell ref="G38:G39"/>
    <mergeCell ref="H38:H39"/>
    <mergeCell ref="I38:I39"/>
    <mergeCell ref="J38:J39"/>
    <mergeCell ref="K38:K39"/>
    <mergeCell ref="L38:L39"/>
    <mergeCell ref="H35:H36"/>
    <mergeCell ref="I35:I36"/>
    <mergeCell ref="J35:J36"/>
    <mergeCell ref="K35:K36"/>
    <mergeCell ref="L35:L36"/>
    <mergeCell ref="G35:G36"/>
    <mergeCell ref="B48:B49"/>
    <mergeCell ref="C48:C49"/>
    <mergeCell ref="D48:D49"/>
    <mergeCell ref="E48:E49"/>
    <mergeCell ref="F48:F49"/>
    <mergeCell ref="B40:B41"/>
    <mergeCell ref="C40:C41"/>
    <mergeCell ref="D40:D41"/>
    <mergeCell ref="E40:E41"/>
    <mergeCell ref="F40:F41"/>
    <mergeCell ref="G48:G49"/>
    <mergeCell ref="H48:H49"/>
    <mergeCell ref="I48:I49"/>
    <mergeCell ref="J48:J49"/>
    <mergeCell ref="K48:K49"/>
    <mergeCell ref="L48:L49"/>
    <mergeCell ref="H40:H41"/>
    <mergeCell ref="I40:I41"/>
    <mergeCell ref="J40:J41"/>
    <mergeCell ref="K40:K41"/>
    <mergeCell ref="L40:L41"/>
    <mergeCell ref="G40:G41"/>
    <mergeCell ref="B58:B59"/>
    <mergeCell ref="C58:C59"/>
    <mergeCell ref="D58:D59"/>
    <mergeCell ref="E58:E59"/>
    <mergeCell ref="F58:F59"/>
    <mergeCell ref="B54:B55"/>
    <mergeCell ref="C54:C55"/>
    <mergeCell ref="D54:D55"/>
    <mergeCell ref="E54:E55"/>
    <mergeCell ref="F54:F55"/>
    <mergeCell ref="G58:G59"/>
    <mergeCell ref="H58:H59"/>
    <mergeCell ref="I58:I59"/>
    <mergeCell ref="J58:J59"/>
    <mergeCell ref="K58:K59"/>
    <mergeCell ref="L58:L59"/>
    <mergeCell ref="H54:H55"/>
    <mergeCell ref="I54:I55"/>
    <mergeCell ref="J54:J55"/>
    <mergeCell ref="K54:K55"/>
    <mergeCell ref="L54:L55"/>
    <mergeCell ref="G54:G55"/>
    <mergeCell ref="B66:B67"/>
    <mergeCell ref="C66:C67"/>
    <mergeCell ref="D66:D67"/>
    <mergeCell ref="E66:E67"/>
    <mergeCell ref="F66:F67"/>
    <mergeCell ref="B60:B61"/>
    <mergeCell ref="C60:C61"/>
    <mergeCell ref="D60:D61"/>
    <mergeCell ref="E60:E61"/>
    <mergeCell ref="F60:F61"/>
    <mergeCell ref="G66:G67"/>
    <mergeCell ref="H66:H67"/>
    <mergeCell ref="I66:I67"/>
    <mergeCell ref="J66:J67"/>
    <mergeCell ref="K66:K67"/>
    <mergeCell ref="L66:L67"/>
    <mergeCell ref="H60:H61"/>
    <mergeCell ref="I60:I61"/>
    <mergeCell ref="J60:J61"/>
    <mergeCell ref="K60:K61"/>
    <mergeCell ref="L60:L61"/>
    <mergeCell ref="G60:G61"/>
    <mergeCell ref="B77:B78"/>
    <mergeCell ref="C77:C78"/>
    <mergeCell ref="D77:D78"/>
    <mergeCell ref="E77:E78"/>
    <mergeCell ref="F77:F78"/>
    <mergeCell ref="B72:B73"/>
    <mergeCell ref="C72:C73"/>
    <mergeCell ref="D72:D73"/>
    <mergeCell ref="E72:E73"/>
    <mergeCell ref="F72:F73"/>
    <mergeCell ref="G77:G78"/>
    <mergeCell ref="H77:H78"/>
    <mergeCell ref="I77:I78"/>
    <mergeCell ref="J77:J78"/>
    <mergeCell ref="K77:K78"/>
    <mergeCell ref="L77:L78"/>
    <mergeCell ref="H72:H73"/>
    <mergeCell ref="I72:I73"/>
    <mergeCell ref="J72:J73"/>
    <mergeCell ref="K72:K73"/>
    <mergeCell ref="L72:L73"/>
    <mergeCell ref="G72:G73"/>
    <mergeCell ref="B85:B86"/>
    <mergeCell ref="C85:C86"/>
    <mergeCell ref="D85:D86"/>
    <mergeCell ref="E85:E86"/>
    <mergeCell ref="F85:F86"/>
    <mergeCell ref="B80:B81"/>
    <mergeCell ref="C80:C81"/>
    <mergeCell ref="D80:D81"/>
    <mergeCell ref="E80:E81"/>
    <mergeCell ref="F80:F81"/>
    <mergeCell ref="G85:G86"/>
    <mergeCell ref="H85:H86"/>
    <mergeCell ref="I85:I86"/>
    <mergeCell ref="J85:J86"/>
    <mergeCell ref="K85:K86"/>
    <mergeCell ref="L85:L86"/>
    <mergeCell ref="H80:H81"/>
    <mergeCell ref="I80:I81"/>
    <mergeCell ref="J80:J81"/>
    <mergeCell ref="K80:K81"/>
    <mergeCell ref="L80:L81"/>
    <mergeCell ref="G80:G81"/>
    <mergeCell ref="B102:B103"/>
    <mergeCell ref="C102:C103"/>
    <mergeCell ref="D102:D103"/>
    <mergeCell ref="E102:E103"/>
    <mergeCell ref="F102:F103"/>
    <mergeCell ref="B98:B99"/>
    <mergeCell ref="C98:C99"/>
    <mergeCell ref="D98:D99"/>
    <mergeCell ref="E98:E99"/>
    <mergeCell ref="F98:F99"/>
    <mergeCell ref="G102:G103"/>
    <mergeCell ref="H102:H103"/>
    <mergeCell ref="I102:I103"/>
    <mergeCell ref="J102:J103"/>
    <mergeCell ref="K102:K103"/>
    <mergeCell ref="L102:L103"/>
    <mergeCell ref="H98:H99"/>
    <mergeCell ref="I98:I99"/>
    <mergeCell ref="J98:J99"/>
    <mergeCell ref="K98:K99"/>
    <mergeCell ref="L98:L99"/>
    <mergeCell ref="G98:G99"/>
    <mergeCell ref="H107:H108"/>
    <mergeCell ref="I107:I108"/>
    <mergeCell ref="J107:J108"/>
    <mergeCell ref="K107:K108"/>
    <mergeCell ref="L107:L108"/>
    <mergeCell ref="B107:B108"/>
    <mergeCell ref="C107:C108"/>
    <mergeCell ref="D107:D108"/>
    <mergeCell ref="E107:E108"/>
    <mergeCell ref="F107:F108"/>
    <mergeCell ref="G107:G108"/>
  </mergeCells>
  <hyperlinks>
    <hyperlink ref="A79" r:id="rId1" location="Лист2!P875" display="../../../../admin/AppData/Local/Microsoft/Windows/INetCache/Content.MSO/9D9422F6.xlsx - Лист2!P875"/>
    <hyperlink ref="A101" r:id="rId2" location="Лист2!P879" display="../../../../admin/AppData/Local/Microsoft/Windows/INetCache/Content.MSO/9D9422F6.xlsx - Лист2!P879"/>
    <hyperlink ref="A103" r:id="rId3" location="Лист2!P879" display="../../../../admin/AppData/Local/Microsoft/Windows/INetCache/Content.MSO/9D9422F6.xlsx - Лист2!P879"/>
    <hyperlink ref="A104" r:id="rId4" location="Лист2!P879" display="../../../../admin/AppData/Local/Microsoft/Windows/INetCache/Content.MSO/9D9422F6.xlsx - Лист2!P879"/>
    <hyperlink ref="A105" r:id="rId5" location="Лист2!P879" display="../../../../admin/AppData/Local/Microsoft/Windows/INetCache/Content.MSO/9D9422F6.xlsx - Лист2!P879"/>
    <hyperlink ref="A106" r:id="rId6" location="Лист2!P880" display="../../../../admin/AppData/Local/Microsoft/Windows/INetCache/Content.MSO/9D9422F6.xlsx - Лист2!P880"/>
  </hyperlink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B22" zoomScale="80" zoomScaleNormal="80" workbookViewId="0">
      <selection activeCell="G32" sqref="G32"/>
    </sheetView>
  </sheetViews>
  <sheetFormatPr defaultRowHeight="12.75" x14ac:dyDescent="0.2"/>
  <cols>
    <col min="1" max="1" width="6.7109375" customWidth="1"/>
    <col min="2" max="2" width="59.42578125" customWidth="1"/>
    <col min="5" max="5" width="0" hidden="1" customWidth="1"/>
    <col min="6" max="6" width="15.140625" customWidth="1"/>
    <col min="7" max="7" width="13" customWidth="1"/>
    <col min="8" max="8" width="13.5703125" customWidth="1"/>
    <col min="9" max="9" width="12.85546875" customWidth="1"/>
  </cols>
  <sheetData>
    <row r="1" spans="1:9" ht="15.75" customHeight="1" thickBot="1" x14ac:dyDescent="0.25">
      <c r="A1" s="29"/>
      <c r="B1" s="192" t="s">
        <v>128</v>
      </c>
      <c r="C1" s="192"/>
      <c r="D1" s="192"/>
      <c r="E1" s="192"/>
      <c r="F1" s="192"/>
      <c r="G1" s="192"/>
      <c r="H1" s="192"/>
      <c r="I1" s="192"/>
    </row>
    <row r="2" spans="1:9" ht="13.5" thickBot="1" x14ac:dyDescent="0.25">
      <c r="A2" s="166" t="s">
        <v>129</v>
      </c>
      <c r="B2" s="166" t="s">
        <v>42</v>
      </c>
      <c r="C2" s="166" t="s">
        <v>130</v>
      </c>
      <c r="D2" s="166" t="s">
        <v>131</v>
      </c>
      <c r="E2" s="166" t="s">
        <v>188</v>
      </c>
      <c r="F2" s="193" t="s">
        <v>132</v>
      </c>
      <c r="G2" s="194"/>
      <c r="H2" s="194"/>
      <c r="I2" s="195"/>
    </row>
    <row r="3" spans="1:9" ht="121.5" customHeight="1" thickBot="1" x14ac:dyDescent="0.25">
      <c r="A3" s="167"/>
      <c r="B3" s="167"/>
      <c r="C3" s="167"/>
      <c r="D3" s="167"/>
      <c r="E3" s="167"/>
      <c r="F3" s="62" t="s">
        <v>184</v>
      </c>
      <c r="G3" s="62" t="s">
        <v>185</v>
      </c>
      <c r="H3" s="62" t="s">
        <v>186</v>
      </c>
      <c r="I3" s="62" t="s">
        <v>48</v>
      </c>
    </row>
    <row r="4" spans="1:9" ht="13.5" thickBot="1" x14ac:dyDescent="0.25">
      <c r="A4" s="70">
        <v>1</v>
      </c>
      <c r="B4" s="62">
        <v>2</v>
      </c>
      <c r="C4" s="62">
        <v>3</v>
      </c>
      <c r="D4" s="62">
        <v>4</v>
      </c>
      <c r="E4" s="112" t="s">
        <v>189</v>
      </c>
      <c r="F4" s="62">
        <v>5</v>
      </c>
      <c r="G4" s="62">
        <v>6</v>
      </c>
      <c r="H4" s="62">
        <v>7</v>
      </c>
      <c r="I4" s="62">
        <v>8</v>
      </c>
    </row>
    <row r="5" spans="1:9" ht="37.5" customHeight="1" thickBot="1" x14ac:dyDescent="0.25">
      <c r="A5" s="70">
        <v>1</v>
      </c>
      <c r="B5" s="76" t="s">
        <v>133</v>
      </c>
      <c r="C5" s="62">
        <v>26000</v>
      </c>
      <c r="D5" s="62" t="s">
        <v>52</v>
      </c>
      <c r="E5" s="84"/>
      <c r="F5" s="81">
        <f>'раздел 1'!E79+'раздел 1'!F79</f>
        <v>13776902.77</v>
      </c>
      <c r="G5" s="81">
        <f>'раздел 1'!G79</f>
        <v>7471700</v>
      </c>
      <c r="H5" s="81">
        <f>'раздел 1'!I79</f>
        <v>7471700</v>
      </c>
      <c r="I5" s="82"/>
    </row>
    <row r="6" spans="1:9" x14ac:dyDescent="0.2">
      <c r="A6" s="166" t="s">
        <v>134</v>
      </c>
      <c r="B6" s="77" t="s">
        <v>55</v>
      </c>
      <c r="C6" s="166">
        <v>26100</v>
      </c>
      <c r="D6" s="166" t="s">
        <v>69</v>
      </c>
      <c r="E6" s="69"/>
      <c r="F6" s="188"/>
      <c r="G6" s="190"/>
      <c r="H6" s="190"/>
      <c r="I6" s="188"/>
    </row>
    <row r="7" spans="1:9" ht="129.75" customHeight="1" thickBot="1" x14ac:dyDescent="0.25">
      <c r="A7" s="167"/>
      <c r="B7" s="75" t="s">
        <v>135</v>
      </c>
      <c r="C7" s="167"/>
      <c r="D7" s="167"/>
      <c r="E7" s="70"/>
      <c r="F7" s="189"/>
      <c r="G7" s="191"/>
      <c r="H7" s="191"/>
      <c r="I7" s="189"/>
    </row>
    <row r="8" spans="1:9" ht="60" customHeight="1" thickBot="1" x14ac:dyDescent="0.25">
      <c r="A8" s="70" t="s">
        <v>136</v>
      </c>
      <c r="B8" s="75" t="s">
        <v>137</v>
      </c>
      <c r="C8" s="62">
        <v>26200</v>
      </c>
      <c r="D8" s="62" t="s">
        <v>52</v>
      </c>
      <c r="E8" s="84"/>
      <c r="F8" s="82"/>
      <c r="G8" s="81"/>
      <c r="H8" s="81"/>
      <c r="I8" s="82"/>
    </row>
    <row r="9" spans="1:9" ht="54" customHeight="1" thickBot="1" x14ac:dyDescent="0.25">
      <c r="A9" s="70" t="s">
        <v>138</v>
      </c>
      <c r="B9" s="75" t="s">
        <v>139</v>
      </c>
      <c r="C9" s="62">
        <v>26300</v>
      </c>
      <c r="D9" s="62" t="s">
        <v>52</v>
      </c>
      <c r="E9" s="84"/>
      <c r="F9" s="83"/>
      <c r="G9" s="83"/>
      <c r="H9" s="83"/>
      <c r="I9" s="83"/>
    </row>
    <row r="10" spans="1:9" ht="76.5" customHeight="1" thickBot="1" x14ac:dyDescent="0.25">
      <c r="A10" s="70" t="s">
        <v>140</v>
      </c>
      <c r="B10" s="75" t="s">
        <v>141</v>
      </c>
      <c r="C10" s="62">
        <v>26400</v>
      </c>
      <c r="D10" s="62" t="s">
        <v>52</v>
      </c>
      <c r="E10" s="84"/>
      <c r="F10" s="83">
        <f>F11</f>
        <v>13776902.77</v>
      </c>
      <c r="G10" s="83">
        <f t="shared" ref="G10:H10" si="0">G11</f>
        <v>3360100</v>
      </c>
      <c r="H10" s="83">
        <f t="shared" si="0"/>
        <v>3360100</v>
      </c>
      <c r="I10" s="83"/>
    </row>
    <row r="11" spans="1:9" x14ac:dyDescent="0.2">
      <c r="A11" s="166" t="s">
        <v>142</v>
      </c>
      <c r="B11" s="77" t="s">
        <v>55</v>
      </c>
      <c r="C11" s="166">
        <v>26410</v>
      </c>
      <c r="D11" s="166" t="s">
        <v>69</v>
      </c>
      <c r="E11" s="69"/>
      <c r="F11" s="190">
        <f>F13</f>
        <v>13776902.77</v>
      </c>
      <c r="G11" s="190">
        <f t="shared" ref="G11:H11" si="1">G13</f>
        <v>3360100</v>
      </c>
      <c r="H11" s="190">
        <f t="shared" si="1"/>
        <v>3360100</v>
      </c>
      <c r="I11" s="188"/>
    </row>
    <row r="12" spans="1:9" ht="57" customHeight="1" thickBot="1" x14ac:dyDescent="0.25">
      <c r="A12" s="167"/>
      <c r="B12" s="75" t="s">
        <v>143</v>
      </c>
      <c r="C12" s="167"/>
      <c r="D12" s="167"/>
      <c r="E12" s="70"/>
      <c r="F12" s="191"/>
      <c r="G12" s="191"/>
      <c r="H12" s="191"/>
      <c r="I12" s="189"/>
    </row>
    <row r="13" spans="1:9" x14ac:dyDescent="0.2">
      <c r="A13" s="166" t="s">
        <v>144</v>
      </c>
      <c r="B13" s="77" t="s">
        <v>55</v>
      </c>
      <c r="C13" s="166">
        <v>26411</v>
      </c>
      <c r="D13" s="166" t="s">
        <v>69</v>
      </c>
      <c r="E13" s="69"/>
      <c r="F13" s="190">
        <f>F29</f>
        <v>13776902.77</v>
      </c>
      <c r="G13" s="190">
        <f>G32</f>
        <v>3360100</v>
      </c>
      <c r="H13" s="190">
        <f>H34</f>
        <v>3360100</v>
      </c>
      <c r="I13" s="188"/>
    </row>
    <row r="14" spans="1:9" ht="30" customHeight="1" thickBot="1" x14ac:dyDescent="0.25">
      <c r="A14" s="167"/>
      <c r="B14" s="76" t="s">
        <v>145</v>
      </c>
      <c r="C14" s="167"/>
      <c r="D14" s="167"/>
      <c r="E14" s="70"/>
      <c r="F14" s="191"/>
      <c r="G14" s="191"/>
      <c r="H14" s="191"/>
      <c r="I14" s="189"/>
    </row>
    <row r="15" spans="1:9" ht="36.75" customHeight="1" thickBot="1" x14ac:dyDescent="0.25">
      <c r="A15" s="70" t="s">
        <v>146</v>
      </c>
      <c r="B15" s="75" t="s">
        <v>147</v>
      </c>
      <c r="C15" s="62">
        <v>26412</v>
      </c>
      <c r="D15" s="62" t="s">
        <v>52</v>
      </c>
      <c r="E15" s="84"/>
      <c r="F15" s="83"/>
      <c r="G15" s="83"/>
      <c r="H15" s="83"/>
      <c r="I15" s="83"/>
    </row>
    <row r="16" spans="1:9" ht="70.5" customHeight="1" thickBot="1" x14ac:dyDescent="0.25">
      <c r="A16" s="70" t="s">
        <v>148</v>
      </c>
      <c r="B16" s="76" t="s">
        <v>149</v>
      </c>
      <c r="C16" s="62">
        <v>26420</v>
      </c>
      <c r="D16" s="62" t="s">
        <v>52</v>
      </c>
      <c r="E16" s="84"/>
      <c r="F16" s="83">
        <f>F17</f>
        <v>0</v>
      </c>
      <c r="G16" s="83"/>
      <c r="H16" s="83"/>
      <c r="I16" s="83"/>
    </row>
    <row r="17" spans="1:9" x14ac:dyDescent="0.2">
      <c r="A17" s="166" t="s">
        <v>150</v>
      </c>
      <c r="B17" s="77" t="s">
        <v>55</v>
      </c>
      <c r="C17" s="166">
        <v>26421</v>
      </c>
      <c r="D17" s="166" t="s">
        <v>69</v>
      </c>
      <c r="E17" s="69"/>
      <c r="F17" s="190"/>
      <c r="G17" s="190"/>
      <c r="H17" s="190"/>
      <c r="I17" s="188"/>
    </row>
    <row r="18" spans="1:9" ht="47.25" customHeight="1" thickBot="1" x14ac:dyDescent="0.25">
      <c r="A18" s="167"/>
      <c r="B18" s="76" t="s">
        <v>145</v>
      </c>
      <c r="C18" s="167"/>
      <c r="D18" s="167"/>
      <c r="E18" s="70"/>
      <c r="F18" s="191"/>
      <c r="G18" s="191"/>
      <c r="H18" s="191"/>
      <c r="I18" s="189"/>
    </row>
    <row r="19" spans="1:9" ht="49.5" customHeight="1" thickBot="1" x14ac:dyDescent="0.25">
      <c r="A19" s="70" t="s">
        <v>151</v>
      </c>
      <c r="B19" s="75" t="s">
        <v>147</v>
      </c>
      <c r="C19" s="62">
        <v>26422</v>
      </c>
      <c r="D19" s="62" t="s">
        <v>52</v>
      </c>
      <c r="E19" s="84"/>
      <c r="F19" s="83"/>
      <c r="G19" s="83"/>
      <c r="H19" s="83"/>
      <c r="I19" s="83"/>
    </row>
    <row r="20" spans="1:9" ht="54" customHeight="1" thickBot="1" x14ac:dyDescent="0.25">
      <c r="A20" s="70" t="s">
        <v>152</v>
      </c>
      <c r="B20" s="76" t="s">
        <v>153</v>
      </c>
      <c r="C20" s="62">
        <v>26430</v>
      </c>
      <c r="D20" s="62" t="s">
        <v>52</v>
      </c>
      <c r="E20" s="84"/>
      <c r="F20" s="83"/>
      <c r="G20" s="83"/>
      <c r="H20" s="83"/>
      <c r="I20" s="83"/>
    </row>
    <row r="21" spans="1:9" ht="53.25" customHeight="1" thickBot="1" x14ac:dyDescent="0.25">
      <c r="A21" s="70" t="s">
        <v>154</v>
      </c>
      <c r="B21" s="75" t="s">
        <v>155</v>
      </c>
      <c r="C21" s="62">
        <v>26440</v>
      </c>
      <c r="D21" s="62" t="s">
        <v>52</v>
      </c>
      <c r="E21" s="84"/>
      <c r="F21" s="83"/>
      <c r="G21" s="83"/>
      <c r="H21" s="83"/>
      <c r="I21" s="83"/>
    </row>
    <row r="22" spans="1:9" x14ac:dyDescent="0.2">
      <c r="A22" s="166" t="s">
        <v>156</v>
      </c>
      <c r="B22" s="77" t="s">
        <v>55</v>
      </c>
      <c r="C22" s="166">
        <v>26441</v>
      </c>
      <c r="D22" s="166" t="s">
        <v>69</v>
      </c>
      <c r="E22" s="69"/>
      <c r="F22" s="190"/>
      <c r="G22" s="190"/>
      <c r="H22" s="190"/>
      <c r="I22" s="188"/>
    </row>
    <row r="23" spans="1:9" ht="41.25" customHeight="1" thickBot="1" x14ac:dyDescent="0.25">
      <c r="A23" s="167"/>
      <c r="B23" s="76" t="s">
        <v>145</v>
      </c>
      <c r="C23" s="167"/>
      <c r="D23" s="167"/>
      <c r="E23" s="70"/>
      <c r="F23" s="191"/>
      <c r="G23" s="191"/>
      <c r="H23" s="191"/>
      <c r="I23" s="189"/>
    </row>
    <row r="24" spans="1:9" ht="43.5" customHeight="1" thickBot="1" x14ac:dyDescent="0.25">
      <c r="A24" s="70" t="s">
        <v>157</v>
      </c>
      <c r="B24" s="75" t="s">
        <v>147</v>
      </c>
      <c r="C24" s="62">
        <v>26442</v>
      </c>
      <c r="D24" s="62" t="s">
        <v>52</v>
      </c>
      <c r="E24" s="84"/>
      <c r="F24" s="83"/>
      <c r="G24" s="83"/>
      <c r="H24" s="83"/>
      <c r="I24" s="83"/>
    </row>
    <row r="25" spans="1:9" ht="42.75" customHeight="1" thickBot="1" x14ac:dyDescent="0.25">
      <c r="A25" s="70" t="s">
        <v>158</v>
      </c>
      <c r="B25" s="75" t="s">
        <v>159</v>
      </c>
      <c r="C25" s="62">
        <v>26450</v>
      </c>
      <c r="D25" s="62" t="s">
        <v>52</v>
      </c>
      <c r="E25" s="84"/>
      <c r="F25" s="81">
        <f>F26</f>
        <v>0</v>
      </c>
      <c r="G25" s="81">
        <v>0</v>
      </c>
      <c r="H25" s="81">
        <v>0</v>
      </c>
      <c r="I25" s="83"/>
    </row>
    <row r="26" spans="1:9" x14ac:dyDescent="0.2">
      <c r="A26" s="166" t="s">
        <v>160</v>
      </c>
      <c r="B26" s="77" t="s">
        <v>55</v>
      </c>
      <c r="C26" s="166">
        <v>26451</v>
      </c>
      <c r="D26" s="166" t="s">
        <v>69</v>
      </c>
      <c r="E26" s="69"/>
      <c r="F26" s="160">
        <v>0</v>
      </c>
      <c r="G26" s="190">
        <v>0</v>
      </c>
      <c r="H26" s="190">
        <v>0</v>
      </c>
      <c r="I26" s="188"/>
    </row>
    <row r="27" spans="1:9" ht="36.75" customHeight="1" thickBot="1" x14ac:dyDescent="0.25">
      <c r="A27" s="167"/>
      <c r="B27" s="76" t="s">
        <v>145</v>
      </c>
      <c r="C27" s="167"/>
      <c r="D27" s="167"/>
      <c r="E27" s="70"/>
      <c r="F27" s="161"/>
      <c r="G27" s="191"/>
      <c r="H27" s="191"/>
      <c r="I27" s="189"/>
    </row>
    <row r="28" spans="1:9" ht="41.25" customHeight="1" thickBot="1" x14ac:dyDescent="0.25">
      <c r="A28" s="70" t="s">
        <v>161</v>
      </c>
      <c r="B28" s="76" t="s">
        <v>162</v>
      </c>
      <c r="C28" s="62">
        <v>26452</v>
      </c>
      <c r="D28" s="62" t="s">
        <v>52</v>
      </c>
      <c r="E28" s="84"/>
      <c r="F28" s="83"/>
      <c r="G28" s="83"/>
      <c r="H28" s="83"/>
      <c r="I28" s="83"/>
    </row>
    <row r="29" spans="1:9" ht="81.75" customHeight="1" thickBot="1" x14ac:dyDescent="0.25">
      <c r="A29" s="70" t="s">
        <v>163</v>
      </c>
      <c r="B29" s="75" t="s">
        <v>164</v>
      </c>
      <c r="C29" s="62">
        <v>26500</v>
      </c>
      <c r="D29" s="62" t="s">
        <v>52</v>
      </c>
      <c r="E29" s="84"/>
      <c r="F29" s="81">
        <f>F31+F30</f>
        <v>13776902.77</v>
      </c>
      <c r="G29" s="81">
        <f>G30+G32+G33</f>
        <v>3926100</v>
      </c>
      <c r="H29" s="81">
        <f>H34+H35</f>
        <v>3926100</v>
      </c>
      <c r="I29" s="83"/>
    </row>
    <row r="30" spans="1:9" ht="25.5" customHeight="1" thickBot="1" x14ac:dyDescent="0.25">
      <c r="A30" s="67"/>
      <c r="B30" s="75" t="s">
        <v>165</v>
      </c>
      <c r="C30" s="62">
        <v>26510</v>
      </c>
      <c r="D30" s="42">
        <v>2022</v>
      </c>
      <c r="E30" s="42"/>
      <c r="F30" s="81">
        <f>расшифровка!M84+расшифровка!N84</f>
        <v>13166902.77</v>
      </c>
      <c r="G30" s="81"/>
      <c r="H30" s="81"/>
      <c r="I30" s="82"/>
    </row>
    <row r="31" spans="1:9" ht="25.5" customHeight="1" thickBot="1" x14ac:dyDescent="0.25">
      <c r="A31" s="67"/>
      <c r="B31" s="75"/>
      <c r="C31" s="114">
        <v>26520</v>
      </c>
      <c r="D31" s="42">
        <v>2022</v>
      </c>
      <c r="E31" s="42"/>
      <c r="F31" s="81">
        <f>расшифровка!M89+расшифровка!N89</f>
        <v>610000</v>
      </c>
      <c r="G31" s="81"/>
      <c r="H31" s="81"/>
      <c r="I31" s="82"/>
    </row>
    <row r="32" spans="1:9" ht="25.5" customHeight="1" thickBot="1" x14ac:dyDescent="0.25">
      <c r="A32" s="67"/>
      <c r="B32" s="75"/>
      <c r="C32" s="84">
        <v>26530</v>
      </c>
      <c r="D32" s="42">
        <v>2023</v>
      </c>
      <c r="E32" s="42"/>
      <c r="F32" s="81"/>
      <c r="G32" s="81">
        <v>3360100</v>
      </c>
      <c r="H32" s="81"/>
      <c r="I32" s="82"/>
    </row>
    <row r="33" spans="1:9" ht="25.5" customHeight="1" thickBot="1" x14ac:dyDescent="0.25">
      <c r="A33" s="67"/>
      <c r="B33" s="75"/>
      <c r="C33" s="114">
        <v>26540</v>
      </c>
      <c r="D33" s="42">
        <v>2023</v>
      </c>
      <c r="E33" s="42"/>
      <c r="F33" s="81"/>
      <c r="G33" s="81">
        <v>566000</v>
      </c>
      <c r="H33" s="81"/>
      <c r="I33" s="82"/>
    </row>
    <row r="34" spans="1:9" ht="25.5" customHeight="1" thickBot="1" x14ac:dyDescent="0.25">
      <c r="A34" s="67"/>
      <c r="B34" s="75"/>
      <c r="C34" s="84">
        <v>26550</v>
      </c>
      <c r="D34" s="42">
        <v>2024</v>
      </c>
      <c r="E34" s="42"/>
      <c r="F34" s="81"/>
      <c r="G34" s="81"/>
      <c r="H34" s="81">
        <v>3360100</v>
      </c>
      <c r="I34" s="82"/>
    </row>
    <row r="35" spans="1:9" ht="25.5" customHeight="1" thickBot="1" x14ac:dyDescent="0.25">
      <c r="A35" s="67"/>
      <c r="B35" s="75"/>
      <c r="C35" s="114">
        <v>26560</v>
      </c>
      <c r="D35" s="42">
        <v>2024</v>
      </c>
      <c r="E35" s="42"/>
      <c r="F35" s="81"/>
      <c r="G35" s="81"/>
      <c r="H35" s="81">
        <v>566000</v>
      </c>
      <c r="I35" s="82"/>
    </row>
    <row r="36" spans="1:9" ht="48.75" customHeight="1" thickBot="1" x14ac:dyDescent="0.25">
      <c r="A36" s="70" t="s">
        <v>166</v>
      </c>
      <c r="B36" s="76" t="s">
        <v>167</v>
      </c>
      <c r="C36" s="62">
        <v>26600</v>
      </c>
      <c r="D36" s="62" t="s">
        <v>52</v>
      </c>
      <c r="E36" s="84"/>
      <c r="F36" s="83"/>
      <c r="G36" s="83"/>
      <c r="H36" s="83"/>
      <c r="I36" s="83"/>
    </row>
    <row r="37" spans="1:9" ht="39.75" customHeight="1" thickBot="1" x14ac:dyDescent="0.25">
      <c r="A37" s="67"/>
      <c r="B37" s="75" t="s">
        <v>165</v>
      </c>
      <c r="C37" s="84">
        <v>26610</v>
      </c>
      <c r="D37" s="75"/>
      <c r="E37" s="75"/>
      <c r="F37" s="83"/>
      <c r="G37" s="83"/>
      <c r="H37" s="83"/>
      <c r="I37" s="83"/>
    </row>
    <row r="38" spans="1:9" x14ac:dyDescent="0.2">
      <c r="A38" s="29"/>
      <c r="B38" s="79" t="s">
        <v>168</v>
      </c>
      <c r="C38" s="79"/>
      <c r="D38" s="79"/>
      <c r="E38" s="79"/>
      <c r="F38" s="79"/>
      <c r="G38" s="79"/>
      <c r="H38" s="79"/>
      <c r="I38" s="79"/>
    </row>
    <row r="39" spans="1:9" x14ac:dyDescent="0.2">
      <c r="A39" s="29"/>
      <c r="B39" s="186" t="s">
        <v>195</v>
      </c>
      <c r="C39" s="186"/>
      <c r="D39" s="186"/>
      <c r="E39" s="186"/>
      <c r="F39" s="186"/>
      <c r="G39" s="186"/>
      <c r="H39" s="186"/>
      <c r="I39" s="186"/>
    </row>
    <row r="40" spans="1:9" x14ac:dyDescent="0.2">
      <c r="A40" s="29"/>
      <c r="B40" s="186" t="s">
        <v>169</v>
      </c>
      <c r="C40" s="186"/>
      <c r="D40" s="186"/>
      <c r="E40" s="186"/>
      <c r="F40" s="186"/>
      <c r="G40" s="186"/>
      <c r="H40" s="186"/>
      <c r="I40" s="186"/>
    </row>
    <row r="41" spans="1:9" x14ac:dyDescent="0.2">
      <c r="A41" s="187"/>
      <c r="B41" s="186"/>
      <c r="C41" s="186"/>
      <c r="D41" s="186"/>
      <c r="E41" s="186"/>
      <c r="F41" s="186"/>
      <c r="G41" s="186"/>
      <c r="H41" s="186"/>
      <c r="I41" s="186"/>
    </row>
    <row r="42" spans="1:9" x14ac:dyDescent="0.2">
      <c r="A42" s="187"/>
      <c r="B42" s="186" t="s">
        <v>187</v>
      </c>
      <c r="C42" s="186"/>
      <c r="D42" s="186"/>
      <c r="E42" s="186"/>
      <c r="F42" s="186"/>
      <c r="G42" s="186"/>
      <c r="H42" s="186"/>
      <c r="I42" s="186"/>
    </row>
    <row r="43" spans="1:9" x14ac:dyDescent="0.2">
      <c r="A43" s="29"/>
      <c r="B43" s="186" t="s">
        <v>170</v>
      </c>
      <c r="C43" s="186"/>
      <c r="D43" s="186"/>
      <c r="E43" s="186"/>
      <c r="F43" s="186"/>
      <c r="G43" s="186"/>
      <c r="H43" s="186"/>
      <c r="I43" s="186"/>
    </row>
    <row r="44" spans="1:9" x14ac:dyDescent="0.2">
      <c r="A44" s="29"/>
      <c r="B44" s="78" t="s">
        <v>171</v>
      </c>
      <c r="C44" s="29"/>
      <c r="D44" s="29"/>
      <c r="E44" s="80"/>
      <c r="F44" s="29"/>
      <c r="G44" s="29"/>
      <c r="H44" s="29"/>
      <c r="I44" s="29"/>
    </row>
    <row r="45" spans="1:9" x14ac:dyDescent="0.2">
      <c r="A45" s="29"/>
      <c r="B45" s="29"/>
      <c r="C45" s="29"/>
      <c r="D45" s="29"/>
      <c r="E45" s="80"/>
      <c r="F45" s="29"/>
      <c r="G45" s="29"/>
      <c r="H45" s="29"/>
      <c r="I45" s="29"/>
    </row>
  </sheetData>
  <mergeCells count="55">
    <mergeCell ref="E2:E3"/>
    <mergeCell ref="B1:I1"/>
    <mergeCell ref="A2:A3"/>
    <mergeCell ref="B2:B3"/>
    <mergeCell ref="C2:C3"/>
    <mergeCell ref="D2:D3"/>
    <mergeCell ref="F2:I2"/>
    <mergeCell ref="I6:I7"/>
    <mergeCell ref="A11:A12"/>
    <mergeCell ref="C11:C12"/>
    <mergeCell ref="D11:D12"/>
    <mergeCell ref="F11:F12"/>
    <mergeCell ref="G11:G12"/>
    <mergeCell ref="H11:H12"/>
    <mergeCell ref="I11:I12"/>
    <mergeCell ref="A6:A7"/>
    <mergeCell ref="C6:C7"/>
    <mergeCell ref="D6:D7"/>
    <mergeCell ref="F6:F7"/>
    <mergeCell ref="G6:G7"/>
    <mergeCell ref="H6:H7"/>
    <mergeCell ref="I13:I14"/>
    <mergeCell ref="A17:A18"/>
    <mergeCell ref="C17:C18"/>
    <mergeCell ref="D17:D18"/>
    <mergeCell ref="F17:F18"/>
    <mergeCell ref="G17:G18"/>
    <mergeCell ref="H17:H18"/>
    <mergeCell ref="I17:I18"/>
    <mergeCell ref="A13:A14"/>
    <mergeCell ref="C13:C14"/>
    <mergeCell ref="D13:D14"/>
    <mergeCell ref="F13:F14"/>
    <mergeCell ref="G13:G14"/>
    <mergeCell ref="H13:H14"/>
    <mergeCell ref="I22:I23"/>
    <mergeCell ref="A26:A27"/>
    <mergeCell ref="C26:C27"/>
    <mergeCell ref="D26:D27"/>
    <mergeCell ref="F26:F27"/>
    <mergeCell ref="G26:G27"/>
    <mergeCell ref="H26:H27"/>
    <mergeCell ref="I26:I27"/>
    <mergeCell ref="A22:A23"/>
    <mergeCell ref="C22:C23"/>
    <mergeCell ref="D22:D23"/>
    <mergeCell ref="F22:F23"/>
    <mergeCell ref="G22:G23"/>
    <mergeCell ref="H22:H23"/>
    <mergeCell ref="B43:I43"/>
    <mergeCell ref="B39:I39"/>
    <mergeCell ref="B40:I40"/>
    <mergeCell ref="A41:A42"/>
    <mergeCell ref="B41:I41"/>
    <mergeCell ref="B42:I42"/>
  </mergeCells>
  <hyperlinks>
    <hyperlink ref="B5" r:id="rId1" location="Лист3!P1117" display="../../../../admin/AppData/Local/Microsoft/Windows/INetCache/Content.MSO/9D9422F6.xlsx - Лист3!P1117"/>
    <hyperlink ref="B14" r:id="rId2" display="consultantplus://offline/ref=18E2141CECD99FFA550718B361CB0235F13B5542A6313255B9034F3B3FC829A2BB78475E689D5BB1F8E8B953C9kDR1K"/>
    <hyperlink ref="B16" r:id="rId3" display="consultantplus://offline/ref=18E2141CECD99FFA550718B361CB0235F13B544BA5333255B9034F3B3FC829A2A9781F50689F43BAAEA7FF06C5D9EBF7B7A5F44151FAk2R6K"/>
    <hyperlink ref="B18" r:id="rId4" display="consultantplus://offline/ref=18E2141CECD99FFA550718B361CB0235F13B5542A6313255B9034F3B3FC829A2BB78475E689D5BB1F8E8B953C9kDR1K"/>
    <hyperlink ref="B20" r:id="rId5" location="Лист3!P1121" display="../../../../admin/AppData/Local/Microsoft/Windows/INetCache/Content.MSO/9D9422F6.xlsx - Лист3!P1121"/>
    <hyperlink ref="B23" r:id="rId6" display="consultantplus://offline/ref=18E2141CECD99FFA550718B361CB0235F13B5542A6313255B9034F3B3FC829A2BB78475E689D5BB1F8E8B953C9kDR1K"/>
    <hyperlink ref="B27" r:id="rId7" display="consultantplus://offline/ref=18E2141CECD99FFA550718B361CB0235F13B5542A6313255B9034F3B3FC829A2BB78475E689D5BB1F8E8B953C9kDR1K"/>
    <hyperlink ref="B28" r:id="rId8" display="consultantplus://offline/ref=18E2141CECD99FFA550718B361CB0235F13B5241A6313255B9034F3B3FC829A2BB78475E689D5BB1F8E8B953C9kDR1K"/>
    <hyperlink ref="B36" r:id="rId9" display="consultantplus://offline/ref=18E2141CECD99FFA550718B361CB0235F13B5241A6313255B9034F3B3FC829A2BB78475E689D5BB1F8E8B953C9kDR1K"/>
  </hyperlink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A4" zoomScale="90" zoomScaleNormal="90" workbookViewId="0">
      <selection activeCell="M16" sqref="M16:M17"/>
    </sheetView>
  </sheetViews>
  <sheetFormatPr defaultRowHeight="12.75" x14ac:dyDescent="0.2"/>
  <cols>
    <col min="1" max="1" width="22.140625" customWidth="1"/>
    <col min="2" max="2" width="6.85546875" customWidth="1"/>
    <col min="3" max="3" width="7.28515625" customWidth="1"/>
    <col min="4" max="4" width="6.140625" customWidth="1"/>
    <col min="5" max="5" width="14.140625" style="89" customWidth="1"/>
    <col min="6" max="6" width="10.7109375" style="95" customWidth="1"/>
    <col min="7" max="7" width="13.7109375" style="89" customWidth="1"/>
    <col min="8" max="8" width="13" style="95" customWidth="1"/>
    <col min="9" max="9" width="14.5703125" style="89" customWidth="1"/>
    <col min="10" max="10" width="13.5703125" style="95" customWidth="1"/>
    <col min="11" max="11" width="13.28515625" style="89" customWidth="1"/>
    <col min="12" max="12" width="12.140625" style="95" customWidth="1"/>
    <col min="13" max="13" width="18.7109375" customWidth="1"/>
    <col min="14" max="14" width="15.28515625" customWidth="1"/>
    <col min="15" max="15" width="16.5703125" style="125" customWidth="1"/>
    <col min="16" max="16" width="16.5703125" customWidth="1"/>
    <col min="17" max="17" width="13.42578125" bestFit="1" customWidth="1"/>
  </cols>
  <sheetData>
    <row r="1" spans="1:16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6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6" ht="13.5" thickBot="1" x14ac:dyDescent="0.25">
      <c r="A3" s="175" t="s">
        <v>172</v>
      </c>
      <c r="B3" s="175"/>
      <c r="C3" s="175"/>
      <c r="D3" s="175"/>
      <c r="E3" s="226"/>
      <c r="F3" s="226"/>
      <c r="G3" s="226"/>
      <c r="H3" s="226"/>
      <c r="I3" s="226"/>
      <c r="J3" s="226"/>
      <c r="K3" s="226"/>
      <c r="L3" s="226"/>
    </row>
    <row r="4" spans="1:16" ht="13.5" thickBot="1" x14ac:dyDescent="0.25">
      <c r="A4" s="176" t="s">
        <v>42</v>
      </c>
      <c r="B4" s="176" t="s">
        <v>43</v>
      </c>
      <c r="C4" s="176" t="s">
        <v>44</v>
      </c>
      <c r="D4" s="176" t="s">
        <v>45</v>
      </c>
      <c r="E4" s="179" t="s">
        <v>178</v>
      </c>
      <c r="F4" s="180"/>
      <c r="G4" s="180"/>
      <c r="H4" s="180"/>
      <c r="I4" s="180"/>
      <c r="J4" s="180"/>
      <c r="K4" s="180"/>
      <c r="L4" s="180"/>
      <c r="M4" s="180"/>
      <c r="N4" s="180"/>
      <c r="O4" s="126"/>
    </row>
    <row r="5" spans="1:16" x14ac:dyDescent="0.2">
      <c r="A5" s="177"/>
      <c r="B5" s="177"/>
      <c r="C5" s="177"/>
      <c r="D5" s="177"/>
      <c r="E5" s="182" t="s">
        <v>173</v>
      </c>
      <c r="F5" s="183"/>
      <c r="G5" s="206" t="s">
        <v>174</v>
      </c>
      <c r="H5" s="227"/>
      <c r="I5" s="206" t="s">
        <v>175</v>
      </c>
      <c r="J5" s="227"/>
      <c r="K5" s="206" t="s">
        <v>176</v>
      </c>
      <c r="L5" s="227"/>
      <c r="M5" s="206" t="s">
        <v>177</v>
      </c>
      <c r="N5" s="207"/>
      <c r="O5" s="231" t="s">
        <v>196</v>
      </c>
    </row>
    <row r="6" spans="1:16" ht="24" customHeight="1" thickBot="1" x14ac:dyDescent="0.25">
      <c r="A6" s="177"/>
      <c r="B6" s="177"/>
      <c r="C6" s="177"/>
      <c r="D6" s="177"/>
      <c r="E6" s="184"/>
      <c r="F6" s="185"/>
      <c r="G6" s="208"/>
      <c r="H6" s="228"/>
      <c r="I6" s="208"/>
      <c r="J6" s="228"/>
      <c r="K6" s="208"/>
      <c r="L6" s="228"/>
      <c r="M6" s="208"/>
      <c r="N6" s="209"/>
      <c r="O6" s="232"/>
    </row>
    <row r="7" spans="1:16" ht="48.75" thickBot="1" x14ac:dyDescent="0.25">
      <c r="A7" s="178"/>
      <c r="B7" s="178"/>
      <c r="C7" s="178"/>
      <c r="D7" s="178"/>
      <c r="E7" s="86" t="s">
        <v>49</v>
      </c>
      <c r="F7" s="92" t="s">
        <v>50</v>
      </c>
      <c r="G7" s="86" t="s">
        <v>49</v>
      </c>
      <c r="H7" s="92" t="s">
        <v>50</v>
      </c>
      <c r="I7" s="86" t="s">
        <v>49</v>
      </c>
      <c r="J7" s="92" t="s">
        <v>50</v>
      </c>
      <c r="K7" s="86" t="s">
        <v>49</v>
      </c>
      <c r="L7" s="92" t="s">
        <v>50</v>
      </c>
      <c r="M7" s="30" t="s">
        <v>49</v>
      </c>
      <c r="N7" s="118" t="s">
        <v>50</v>
      </c>
      <c r="O7" s="126"/>
    </row>
    <row r="8" spans="1:16" ht="13.5" thickBot="1" x14ac:dyDescent="0.25">
      <c r="A8" s="31">
        <v>1</v>
      </c>
      <c r="B8" s="32">
        <v>2</v>
      </c>
      <c r="C8" s="32">
        <v>3</v>
      </c>
      <c r="D8" s="32">
        <v>4</v>
      </c>
      <c r="E8" s="86">
        <v>5</v>
      </c>
      <c r="F8" s="92">
        <v>6</v>
      </c>
      <c r="G8" s="90">
        <v>7</v>
      </c>
      <c r="H8" s="96">
        <v>8</v>
      </c>
      <c r="I8" s="90">
        <v>9</v>
      </c>
      <c r="J8" s="96">
        <v>10</v>
      </c>
      <c r="K8" s="90">
        <v>11</v>
      </c>
      <c r="L8" s="96">
        <v>12</v>
      </c>
      <c r="M8" s="33">
        <v>11</v>
      </c>
      <c r="N8" s="119">
        <v>12</v>
      </c>
      <c r="O8" s="126"/>
    </row>
    <row r="9" spans="1:16" ht="48" customHeight="1" thickBot="1" x14ac:dyDescent="0.25">
      <c r="A9" s="34" t="s">
        <v>51</v>
      </c>
      <c r="B9" s="35">
        <v>1</v>
      </c>
      <c r="C9" s="36" t="s">
        <v>52</v>
      </c>
      <c r="D9" s="37" t="s">
        <v>52</v>
      </c>
      <c r="E9" s="87"/>
      <c r="F9" s="93">
        <v>99283.41</v>
      </c>
      <c r="G9" s="102"/>
      <c r="H9" s="93"/>
      <c r="I9" s="102"/>
      <c r="J9" s="93"/>
      <c r="K9" s="102"/>
      <c r="L9" s="103"/>
      <c r="M9" s="85">
        <f>E9+G9+I9+K9</f>
        <v>0</v>
      </c>
      <c r="N9" s="120">
        <f>F9+H9+J9+L9</f>
        <v>99283.41</v>
      </c>
      <c r="O9" s="127">
        <f>N9</f>
        <v>99283.41</v>
      </c>
      <c r="P9" s="100"/>
    </row>
    <row r="10" spans="1:16" ht="41.25" customHeight="1" thickBot="1" x14ac:dyDescent="0.25">
      <c r="A10" s="34" t="s">
        <v>53</v>
      </c>
      <c r="B10" s="40">
        <v>2</v>
      </c>
      <c r="C10" s="38" t="s">
        <v>52</v>
      </c>
      <c r="D10" s="41" t="s">
        <v>52</v>
      </c>
      <c r="E10" s="87">
        <f>E9+E11-E37</f>
        <v>0</v>
      </c>
      <c r="F10" s="93">
        <f>F9+F11-F37</f>
        <v>0</v>
      </c>
      <c r="G10" s="87">
        <f>G9+G11-G37</f>
        <v>0</v>
      </c>
      <c r="H10" s="103"/>
      <c r="I10" s="87">
        <f>I9+I11-I37</f>
        <v>0</v>
      </c>
      <c r="J10" s="103"/>
      <c r="K10" s="87">
        <f>K9+K11-K37</f>
        <v>0</v>
      </c>
      <c r="L10" s="103"/>
      <c r="M10" s="85">
        <f>E10+G10+I10+K10</f>
        <v>0</v>
      </c>
      <c r="N10" s="120">
        <f>F10+H10+J10+L10</f>
        <v>0</v>
      </c>
      <c r="O10" s="127">
        <f>N10</f>
        <v>0</v>
      </c>
      <c r="P10" s="100"/>
    </row>
    <row r="11" spans="1:16" ht="13.5" thickBot="1" x14ac:dyDescent="0.25">
      <c r="A11" s="34" t="s">
        <v>54</v>
      </c>
      <c r="B11" s="38">
        <v>1000</v>
      </c>
      <c r="C11" s="42"/>
      <c r="D11" s="42"/>
      <c r="E11" s="87">
        <f>E15+E12+E21+E23+E25</f>
        <v>6400000</v>
      </c>
      <c r="F11" s="93">
        <f>F15+F12+F21+F23+F25</f>
        <v>70919.360000000001</v>
      </c>
      <c r="G11" s="87">
        <f>G15+G12+G21+G23+G25</f>
        <v>7657900</v>
      </c>
      <c r="H11" s="93">
        <f>H15+H12+H21+H23+H25</f>
        <v>0</v>
      </c>
      <c r="I11" s="87">
        <f t="shared" ref="I11:K11" si="0">I15+I12+I21+I23+I25</f>
        <v>6202000</v>
      </c>
      <c r="J11" s="93">
        <f>J15+J12+J21+J23+J25</f>
        <v>0</v>
      </c>
      <c r="K11" s="87">
        <f t="shared" si="0"/>
        <v>6953000</v>
      </c>
      <c r="L11" s="93">
        <f>L15+L12+L21+L23+L25</f>
        <v>0</v>
      </c>
      <c r="M11" s="53">
        <f>M15+M12+M21+M23+M25</f>
        <v>27212900</v>
      </c>
      <c r="N11" s="121">
        <f t="shared" ref="N11" si="1">N15+N12+N21+N23+N25</f>
        <v>70919.360000000001</v>
      </c>
      <c r="O11" s="127">
        <f>M11+N11</f>
        <v>27283819.359999999</v>
      </c>
      <c r="P11" s="100"/>
    </row>
    <row r="12" spans="1:16" ht="18" customHeight="1" x14ac:dyDescent="0.2">
      <c r="A12" s="43" t="s">
        <v>55</v>
      </c>
      <c r="B12" s="156">
        <v>1100</v>
      </c>
      <c r="C12" s="156">
        <v>120</v>
      </c>
      <c r="D12" s="156">
        <v>121</v>
      </c>
      <c r="E12" s="218"/>
      <c r="F12" s="220">
        <f>17000+53919.36</f>
        <v>70919.360000000001</v>
      </c>
      <c r="G12" s="212"/>
      <c r="H12" s="216">
        <v>0</v>
      </c>
      <c r="I12" s="212"/>
      <c r="J12" s="216">
        <v>0</v>
      </c>
      <c r="K12" s="212"/>
      <c r="L12" s="210"/>
      <c r="M12" s="200"/>
      <c r="N12" s="202">
        <f>F12+H12+J12+L12</f>
        <v>70919.360000000001</v>
      </c>
      <c r="O12" s="229">
        <f>N12+M12</f>
        <v>70919.360000000001</v>
      </c>
      <c r="P12" s="115"/>
    </row>
    <row r="13" spans="1:16" ht="27.75" customHeight="1" thickBot="1" x14ac:dyDescent="0.25">
      <c r="A13" s="44" t="s">
        <v>56</v>
      </c>
      <c r="B13" s="157"/>
      <c r="C13" s="157"/>
      <c r="D13" s="157"/>
      <c r="E13" s="219"/>
      <c r="F13" s="221"/>
      <c r="G13" s="213"/>
      <c r="H13" s="217"/>
      <c r="I13" s="213"/>
      <c r="J13" s="217"/>
      <c r="K13" s="213"/>
      <c r="L13" s="211"/>
      <c r="M13" s="201"/>
      <c r="N13" s="203"/>
      <c r="O13" s="230"/>
      <c r="P13" s="116"/>
    </row>
    <row r="14" spans="1:16" ht="13.5" thickBot="1" x14ac:dyDescent="0.25">
      <c r="A14" s="44" t="s">
        <v>55</v>
      </c>
      <c r="B14" s="46">
        <v>1110</v>
      </c>
      <c r="C14" s="42"/>
      <c r="D14" s="46"/>
      <c r="E14" s="88"/>
      <c r="F14" s="94"/>
      <c r="G14" s="102"/>
      <c r="H14" s="103"/>
      <c r="I14" s="102"/>
      <c r="J14" s="103"/>
      <c r="K14" s="102"/>
      <c r="L14" s="103"/>
      <c r="M14" s="85"/>
      <c r="N14" s="120"/>
      <c r="O14" s="126"/>
    </row>
    <row r="15" spans="1:16" ht="43.5" customHeight="1" thickBot="1" x14ac:dyDescent="0.25">
      <c r="A15" s="44" t="s">
        <v>57</v>
      </c>
      <c r="B15" s="46">
        <v>1200</v>
      </c>
      <c r="C15" s="46">
        <v>130</v>
      </c>
      <c r="D15" s="46"/>
      <c r="E15" s="88">
        <f>E16</f>
        <v>6400000</v>
      </c>
      <c r="F15" s="94">
        <f t="shared" ref="F15:L15" si="2">F16</f>
        <v>0</v>
      </c>
      <c r="G15" s="88">
        <f t="shared" si="2"/>
        <v>6757000</v>
      </c>
      <c r="H15" s="94">
        <v>0</v>
      </c>
      <c r="I15" s="88">
        <f t="shared" si="2"/>
        <v>6202000</v>
      </c>
      <c r="J15" s="94">
        <v>0</v>
      </c>
      <c r="K15" s="88">
        <f t="shared" si="2"/>
        <v>6953000</v>
      </c>
      <c r="L15" s="94">
        <f t="shared" si="2"/>
        <v>0</v>
      </c>
      <c r="M15" s="85">
        <f>E15+G15+I15+K15</f>
        <v>26312000</v>
      </c>
      <c r="N15" s="120">
        <f>F15+H15+J15+L15</f>
        <v>0</v>
      </c>
      <c r="O15" s="127">
        <f>N15+M15</f>
        <v>26312000</v>
      </c>
      <c r="P15" s="117"/>
    </row>
    <row r="16" spans="1:16" x14ac:dyDescent="0.2">
      <c r="A16" s="43" t="s">
        <v>55</v>
      </c>
      <c r="B16" s="156">
        <v>1210</v>
      </c>
      <c r="C16" s="156">
        <v>130</v>
      </c>
      <c r="D16" s="156">
        <v>131</v>
      </c>
      <c r="E16" s="218">
        <f>6320000+80000</f>
        <v>6400000</v>
      </c>
      <c r="F16" s="220">
        <v>0</v>
      </c>
      <c r="G16" s="214">
        <f>6220000+456000+81000</f>
        <v>6757000</v>
      </c>
      <c r="H16" s="210">
        <v>0</v>
      </c>
      <c r="I16" s="214">
        <f>6121000+81000</f>
        <v>6202000</v>
      </c>
      <c r="J16" s="210">
        <v>0</v>
      </c>
      <c r="K16" s="212">
        <f>6221000+81000+651000</f>
        <v>6953000</v>
      </c>
      <c r="L16" s="210">
        <v>0</v>
      </c>
      <c r="M16" s="200">
        <f>E16+G16+I16+K16</f>
        <v>26312000</v>
      </c>
      <c r="N16" s="202">
        <f>F16+H16+J16+L16</f>
        <v>0</v>
      </c>
      <c r="O16" s="229">
        <f>M16+N16</f>
        <v>26312000</v>
      </c>
      <c r="P16" s="115"/>
    </row>
    <row r="17" spans="1:16" ht="93" customHeight="1" thickBot="1" x14ac:dyDescent="0.25">
      <c r="A17" s="44" t="s">
        <v>58</v>
      </c>
      <c r="B17" s="157"/>
      <c r="C17" s="157"/>
      <c r="D17" s="157"/>
      <c r="E17" s="219"/>
      <c r="F17" s="221"/>
      <c r="G17" s="215"/>
      <c r="H17" s="211"/>
      <c r="I17" s="215"/>
      <c r="J17" s="211"/>
      <c r="K17" s="213"/>
      <c r="L17" s="211"/>
      <c r="M17" s="201"/>
      <c r="N17" s="203"/>
      <c r="O17" s="229"/>
      <c r="P17" s="115"/>
    </row>
    <row r="18" spans="1:16" ht="108" customHeight="1" thickBot="1" x14ac:dyDescent="0.25">
      <c r="A18" s="44" t="s">
        <v>59</v>
      </c>
      <c r="B18" s="46">
        <v>1220</v>
      </c>
      <c r="C18" s="46">
        <v>130</v>
      </c>
      <c r="D18" s="46"/>
      <c r="E18" s="88"/>
      <c r="F18" s="94"/>
      <c r="G18" s="102"/>
      <c r="H18" s="103"/>
      <c r="I18" s="102"/>
      <c r="J18" s="103"/>
      <c r="K18" s="102"/>
      <c r="L18" s="103"/>
      <c r="M18" s="85"/>
      <c r="N18" s="120"/>
      <c r="O18" s="126"/>
    </row>
    <row r="19" spans="1:16" ht="70.5" customHeight="1" thickBot="1" x14ac:dyDescent="0.25">
      <c r="A19" s="48" t="s">
        <v>60</v>
      </c>
      <c r="B19" s="49">
        <v>1230</v>
      </c>
      <c r="C19" s="49">
        <v>130</v>
      </c>
      <c r="D19" s="42"/>
      <c r="E19" s="88"/>
      <c r="F19" s="94"/>
      <c r="G19" s="102"/>
      <c r="H19" s="103"/>
      <c r="I19" s="102"/>
      <c r="J19" s="103"/>
      <c r="K19" s="102"/>
      <c r="L19" s="103"/>
      <c r="M19" s="85"/>
      <c r="N19" s="120"/>
      <c r="O19" s="126"/>
    </row>
    <row r="20" spans="1:16" ht="13.5" thickBot="1" x14ac:dyDescent="0.25">
      <c r="A20" s="44" t="s">
        <v>55</v>
      </c>
      <c r="B20" s="46"/>
      <c r="C20" s="42"/>
      <c r="D20" s="42"/>
      <c r="E20" s="88"/>
      <c r="F20" s="94"/>
      <c r="G20" s="102"/>
      <c r="H20" s="103"/>
      <c r="I20" s="102"/>
      <c r="J20" s="103"/>
      <c r="K20" s="102"/>
      <c r="L20" s="103"/>
      <c r="M20" s="85"/>
      <c r="N20" s="120"/>
      <c r="O20" s="126"/>
    </row>
    <row r="21" spans="1:16" ht="36.75" customHeight="1" thickBot="1" x14ac:dyDescent="0.25">
      <c r="A21" s="44" t="s">
        <v>61</v>
      </c>
      <c r="B21" s="46">
        <v>1300</v>
      </c>
      <c r="C21" s="46">
        <v>140</v>
      </c>
      <c r="D21" s="42"/>
      <c r="E21" s="88"/>
      <c r="F21" s="94"/>
      <c r="G21" s="102"/>
      <c r="H21" s="103"/>
      <c r="I21" s="102"/>
      <c r="J21" s="103"/>
      <c r="K21" s="102"/>
      <c r="L21" s="103"/>
      <c r="M21" s="85"/>
      <c r="N21" s="120"/>
      <c r="O21" s="126"/>
    </row>
    <row r="22" spans="1:16" ht="13.5" thickBot="1" x14ac:dyDescent="0.25">
      <c r="A22" s="44" t="s">
        <v>55</v>
      </c>
      <c r="B22" s="46">
        <v>1310</v>
      </c>
      <c r="C22" s="46">
        <v>140</v>
      </c>
      <c r="D22" s="42"/>
      <c r="E22" s="88"/>
      <c r="F22" s="94"/>
      <c r="G22" s="102"/>
      <c r="H22" s="103"/>
      <c r="I22" s="102"/>
      <c r="J22" s="103"/>
      <c r="K22" s="102"/>
      <c r="L22" s="103"/>
      <c r="M22" s="85"/>
      <c r="N22" s="120"/>
      <c r="O22" s="126"/>
    </row>
    <row r="23" spans="1:16" ht="27" customHeight="1" thickBot="1" x14ac:dyDescent="0.25">
      <c r="A23" s="44" t="s">
        <v>62</v>
      </c>
      <c r="B23" s="46">
        <v>1400</v>
      </c>
      <c r="C23" s="46">
        <v>150</v>
      </c>
      <c r="D23" s="46">
        <v>155</v>
      </c>
      <c r="E23" s="88"/>
      <c r="F23" s="94">
        <f>F24</f>
        <v>0</v>
      </c>
      <c r="G23" s="102"/>
      <c r="H23" s="103"/>
      <c r="I23" s="102"/>
      <c r="J23" s="103"/>
      <c r="K23" s="102"/>
      <c r="L23" s="103"/>
      <c r="M23" s="85"/>
      <c r="N23" s="120"/>
      <c r="O23" s="126"/>
    </row>
    <row r="24" spans="1:16" ht="29.25" customHeight="1" thickBot="1" x14ac:dyDescent="0.25">
      <c r="A24" s="44" t="s">
        <v>63</v>
      </c>
      <c r="B24" s="46">
        <v>1410</v>
      </c>
      <c r="C24" s="46">
        <v>150</v>
      </c>
      <c r="D24" s="46">
        <v>155</v>
      </c>
      <c r="E24" s="88"/>
      <c r="F24" s="94">
        <v>0</v>
      </c>
      <c r="G24" s="102"/>
      <c r="H24" s="103"/>
      <c r="I24" s="102"/>
      <c r="J24" s="103"/>
      <c r="K24" s="102"/>
      <c r="L24" s="103"/>
      <c r="M24" s="85"/>
      <c r="N24" s="120"/>
      <c r="O24" s="126"/>
    </row>
    <row r="25" spans="1:16" ht="22.5" customHeight="1" thickBot="1" x14ac:dyDescent="0.25">
      <c r="A25" s="44" t="s">
        <v>64</v>
      </c>
      <c r="B25" s="46">
        <v>1500</v>
      </c>
      <c r="C25" s="46">
        <v>150</v>
      </c>
      <c r="D25" s="42"/>
      <c r="E25" s="88">
        <f>E26</f>
        <v>0</v>
      </c>
      <c r="F25" s="94"/>
      <c r="G25" s="102">
        <f>G26</f>
        <v>900900</v>
      </c>
      <c r="H25" s="103"/>
      <c r="I25" s="102">
        <f>I26</f>
        <v>0</v>
      </c>
      <c r="J25" s="103"/>
      <c r="K25" s="102">
        <f>K26</f>
        <v>0</v>
      </c>
      <c r="L25" s="103"/>
      <c r="M25" s="85">
        <f>M26</f>
        <v>900900</v>
      </c>
      <c r="N25" s="120"/>
      <c r="O25" s="127">
        <f>M25+N25</f>
        <v>900900</v>
      </c>
      <c r="P25" s="100"/>
    </row>
    <row r="26" spans="1:16" x14ac:dyDescent="0.2">
      <c r="A26" s="43" t="s">
        <v>55</v>
      </c>
      <c r="B26" s="156">
        <v>1510</v>
      </c>
      <c r="C26" s="156">
        <v>150</v>
      </c>
      <c r="D26" s="156">
        <v>152</v>
      </c>
      <c r="E26" s="218">
        <v>0</v>
      </c>
      <c r="F26" s="220"/>
      <c r="G26" s="212">
        <v>900900</v>
      </c>
      <c r="H26" s="210"/>
      <c r="I26" s="212"/>
      <c r="J26" s="210"/>
      <c r="K26" s="212"/>
      <c r="L26" s="210"/>
      <c r="M26" s="200">
        <f>E26+G26+I26+K26</f>
        <v>900900</v>
      </c>
      <c r="N26" s="202"/>
      <c r="O26" s="127">
        <f>M26+N26</f>
        <v>900900</v>
      </c>
      <c r="P26" s="100"/>
    </row>
    <row r="27" spans="1:16" ht="13.5" thickBot="1" x14ac:dyDescent="0.25">
      <c r="A27" s="44" t="s">
        <v>65</v>
      </c>
      <c r="B27" s="157"/>
      <c r="C27" s="157"/>
      <c r="D27" s="157"/>
      <c r="E27" s="219"/>
      <c r="F27" s="221"/>
      <c r="G27" s="213"/>
      <c r="H27" s="211"/>
      <c r="I27" s="213"/>
      <c r="J27" s="211"/>
      <c r="K27" s="213"/>
      <c r="L27" s="211"/>
      <c r="M27" s="201"/>
      <c r="N27" s="203"/>
      <c r="O27" s="126"/>
    </row>
    <row r="28" spans="1:16" ht="46.5" customHeight="1" thickBot="1" x14ac:dyDescent="0.25">
      <c r="A28" s="44" t="s">
        <v>66</v>
      </c>
      <c r="B28" s="46">
        <v>1520</v>
      </c>
      <c r="C28" s="42"/>
      <c r="D28" s="42"/>
      <c r="E28" s="88"/>
      <c r="F28" s="94"/>
      <c r="G28" s="102"/>
      <c r="H28" s="103"/>
      <c r="I28" s="102"/>
      <c r="J28" s="103"/>
      <c r="K28" s="102"/>
      <c r="L28" s="103"/>
      <c r="M28" s="85"/>
      <c r="N28" s="120"/>
      <c r="O28" s="126"/>
    </row>
    <row r="29" spans="1:16" ht="13.5" thickBot="1" x14ac:dyDescent="0.25">
      <c r="A29" s="44"/>
      <c r="B29" s="46"/>
      <c r="C29" s="42"/>
      <c r="D29" s="42"/>
      <c r="E29" s="88"/>
      <c r="F29" s="94"/>
      <c r="G29" s="102"/>
      <c r="H29" s="103"/>
      <c r="I29" s="102"/>
      <c r="J29" s="103"/>
      <c r="K29" s="102"/>
      <c r="L29" s="103"/>
      <c r="M29" s="85"/>
      <c r="N29" s="120"/>
      <c r="O29" s="126"/>
    </row>
    <row r="30" spans="1:16" ht="13.5" thickBot="1" x14ac:dyDescent="0.25">
      <c r="A30" s="44"/>
      <c r="B30" s="46"/>
      <c r="C30" s="46"/>
      <c r="D30" s="46"/>
      <c r="E30" s="88"/>
      <c r="F30" s="94"/>
      <c r="G30" s="91"/>
      <c r="H30" s="97"/>
      <c r="I30" s="91"/>
      <c r="J30" s="97"/>
      <c r="K30" s="91"/>
      <c r="L30" s="97"/>
      <c r="M30" s="74"/>
      <c r="N30" s="122"/>
      <c r="O30" s="126"/>
    </row>
    <row r="31" spans="1:16" ht="13.5" thickBot="1" x14ac:dyDescent="0.25">
      <c r="A31" s="50" t="s">
        <v>67</v>
      </c>
      <c r="B31" s="46">
        <v>1900</v>
      </c>
      <c r="C31" s="42"/>
      <c r="D31" s="42"/>
      <c r="E31" s="88"/>
      <c r="F31" s="94"/>
      <c r="G31" s="102"/>
      <c r="H31" s="103"/>
      <c r="I31" s="102"/>
      <c r="J31" s="103"/>
      <c r="K31" s="102"/>
      <c r="L31" s="103"/>
      <c r="M31" s="85"/>
      <c r="N31" s="120"/>
      <c r="O31" s="126"/>
    </row>
    <row r="32" spans="1:16" ht="13.5" thickBot="1" x14ac:dyDescent="0.25">
      <c r="A32" s="44" t="s">
        <v>55</v>
      </c>
      <c r="B32" s="46"/>
      <c r="C32" s="42"/>
      <c r="D32" s="42"/>
      <c r="E32" s="88"/>
      <c r="F32" s="94"/>
      <c r="G32" s="102"/>
      <c r="H32" s="103"/>
      <c r="I32" s="102"/>
      <c r="J32" s="103"/>
      <c r="K32" s="102"/>
      <c r="L32" s="103"/>
      <c r="M32" s="85"/>
      <c r="N32" s="120"/>
      <c r="O32" s="126"/>
    </row>
    <row r="33" spans="1:17" ht="13.5" thickBot="1" x14ac:dyDescent="0.25">
      <c r="A33" s="51"/>
      <c r="B33" s="42"/>
      <c r="C33" s="42"/>
      <c r="D33" s="42"/>
      <c r="E33" s="88"/>
      <c r="F33" s="94"/>
      <c r="G33" s="102"/>
      <c r="H33" s="103"/>
      <c r="I33" s="102"/>
      <c r="J33" s="103"/>
      <c r="K33" s="102"/>
      <c r="L33" s="103"/>
      <c r="M33" s="85"/>
      <c r="N33" s="120"/>
      <c r="O33" s="126"/>
    </row>
    <row r="34" spans="1:17" ht="29.25" customHeight="1" thickBot="1" x14ac:dyDescent="0.25">
      <c r="A34" s="44" t="s">
        <v>68</v>
      </c>
      <c r="B34" s="46">
        <v>1980</v>
      </c>
      <c r="C34" s="46" t="s">
        <v>69</v>
      </c>
      <c r="D34" s="42"/>
      <c r="E34" s="88"/>
      <c r="F34" s="94"/>
      <c r="G34" s="102"/>
      <c r="H34" s="103"/>
      <c r="I34" s="102"/>
      <c r="J34" s="103"/>
      <c r="K34" s="102"/>
      <c r="L34" s="103"/>
      <c r="M34" s="85"/>
      <c r="N34" s="120"/>
      <c r="O34" s="126"/>
    </row>
    <row r="35" spans="1:17" x14ac:dyDescent="0.2">
      <c r="A35" s="43" t="s">
        <v>70</v>
      </c>
      <c r="B35" s="156">
        <v>1981</v>
      </c>
      <c r="C35" s="156">
        <v>510</v>
      </c>
      <c r="D35" s="158"/>
      <c r="E35" s="218"/>
      <c r="F35" s="220"/>
      <c r="G35" s="212"/>
      <c r="H35" s="210"/>
      <c r="I35" s="212"/>
      <c r="J35" s="210"/>
      <c r="K35" s="214"/>
      <c r="L35" s="216"/>
      <c r="M35" s="162"/>
      <c r="N35" s="196"/>
      <c r="O35" s="126"/>
    </row>
    <row r="36" spans="1:17" ht="64.5" customHeight="1" thickBot="1" x14ac:dyDescent="0.25">
      <c r="A36" s="44" t="s">
        <v>71</v>
      </c>
      <c r="B36" s="157"/>
      <c r="C36" s="157"/>
      <c r="D36" s="159"/>
      <c r="E36" s="219"/>
      <c r="F36" s="221"/>
      <c r="G36" s="213"/>
      <c r="H36" s="211"/>
      <c r="I36" s="213"/>
      <c r="J36" s="211"/>
      <c r="K36" s="215"/>
      <c r="L36" s="217"/>
      <c r="M36" s="163"/>
      <c r="N36" s="197"/>
      <c r="O36" s="126"/>
    </row>
    <row r="37" spans="1:17" ht="13.5" thickBot="1" x14ac:dyDescent="0.25">
      <c r="A37" s="52" t="s">
        <v>72</v>
      </c>
      <c r="B37" s="38">
        <v>2000</v>
      </c>
      <c r="C37" s="38" t="s">
        <v>69</v>
      </c>
      <c r="D37" s="42"/>
      <c r="E37" s="87">
        <f>E38+E43+E44+E45+E46+E47+E65+E79</f>
        <v>6400000</v>
      </c>
      <c r="F37" s="93">
        <f t="shared" ref="F37:L37" si="3">F38+F43+F44+F45+F46+F47+F65+F79</f>
        <v>170202.77000000002</v>
      </c>
      <c r="G37" s="87">
        <f t="shared" si="3"/>
        <v>7657900</v>
      </c>
      <c r="H37" s="93">
        <f t="shared" si="3"/>
        <v>0</v>
      </c>
      <c r="I37" s="87">
        <f t="shared" si="3"/>
        <v>6202000</v>
      </c>
      <c r="J37" s="93">
        <f t="shared" si="3"/>
        <v>0</v>
      </c>
      <c r="K37" s="87">
        <f t="shared" si="3"/>
        <v>6953000</v>
      </c>
      <c r="L37" s="93">
        <f t="shared" si="3"/>
        <v>0</v>
      </c>
      <c r="M37" s="104">
        <f>E37+G37+I37+K37</f>
        <v>27212900</v>
      </c>
      <c r="N37" s="123">
        <f>F37+H37+J37+L37</f>
        <v>170202.77000000002</v>
      </c>
      <c r="O37" s="127">
        <f>M37+N37</f>
        <v>27383102.77</v>
      </c>
      <c r="P37" s="100"/>
    </row>
    <row r="38" spans="1:17" x14ac:dyDescent="0.2">
      <c r="A38" s="43" t="s">
        <v>55</v>
      </c>
      <c r="B38" s="156">
        <v>2100</v>
      </c>
      <c r="C38" s="156" t="s">
        <v>52</v>
      </c>
      <c r="D38" s="172"/>
      <c r="E38" s="222">
        <f>E40+E42</f>
        <v>2126443.9300000002</v>
      </c>
      <c r="F38" s="224">
        <f t="shared" ref="F38:L38" si="4">F40+F42</f>
        <v>0</v>
      </c>
      <c r="G38" s="222">
        <f t="shared" si="4"/>
        <v>2127211.98</v>
      </c>
      <c r="H38" s="224">
        <f t="shared" si="4"/>
        <v>0</v>
      </c>
      <c r="I38" s="222">
        <f t="shared" si="4"/>
        <v>2127211.98</v>
      </c>
      <c r="J38" s="224">
        <f t="shared" si="4"/>
        <v>0</v>
      </c>
      <c r="K38" s="222">
        <f t="shared" si="4"/>
        <v>2628211.98</v>
      </c>
      <c r="L38" s="224">
        <f t="shared" si="4"/>
        <v>0</v>
      </c>
      <c r="M38" s="198">
        <f>E38+G38+I38+K38</f>
        <v>9009079.870000001</v>
      </c>
      <c r="N38" s="204">
        <f>F38+H38+J38+L38</f>
        <v>0</v>
      </c>
      <c r="O38" s="229">
        <f>M38+N38</f>
        <v>9009079.870000001</v>
      </c>
      <c r="P38" s="116"/>
    </row>
    <row r="39" spans="1:17" ht="27.75" customHeight="1" thickBot="1" x14ac:dyDescent="0.25">
      <c r="A39" s="44" t="s">
        <v>73</v>
      </c>
      <c r="B39" s="157"/>
      <c r="C39" s="157"/>
      <c r="D39" s="173"/>
      <c r="E39" s="223"/>
      <c r="F39" s="225"/>
      <c r="G39" s="223"/>
      <c r="H39" s="225"/>
      <c r="I39" s="223"/>
      <c r="J39" s="225"/>
      <c r="K39" s="223"/>
      <c r="L39" s="225"/>
      <c r="M39" s="199"/>
      <c r="N39" s="205"/>
      <c r="O39" s="230"/>
      <c r="P39" s="116"/>
    </row>
    <row r="40" spans="1:17" x14ac:dyDescent="0.2">
      <c r="A40" s="54" t="s">
        <v>55</v>
      </c>
      <c r="B40" s="156">
        <v>2110</v>
      </c>
      <c r="C40" s="156">
        <v>111</v>
      </c>
      <c r="D40" s="156">
        <v>211</v>
      </c>
      <c r="E40" s="218">
        <f>2050000+61443.93</f>
        <v>2111443.9300000002</v>
      </c>
      <c r="F40" s="220">
        <v>0</v>
      </c>
      <c r="G40" s="214">
        <f>2050000+62211.98</f>
        <v>2112211.98</v>
      </c>
      <c r="H40" s="210"/>
      <c r="I40" s="214">
        <f>2050000+62211.98</f>
        <v>2112211.98</v>
      </c>
      <c r="J40" s="210"/>
      <c r="K40" s="214">
        <f>2051000+62211.98+500000</f>
        <v>2613211.98</v>
      </c>
      <c r="L40" s="216"/>
      <c r="M40" s="162">
        <f>E40+G40+I40+K40</f>
        <v>8949079.870000001</v>
      </c>
      <c r="N40" s="196">
        <f>F40+H40+J40+L40</f>
        <v>0</v>
      </c>
      <c r="O40" s="229">
        <f>M40+N40</f>
        <v>8949079.870000001</v>
      </c>
    </row>
    <row r="41" spans="1:17" ht="13.5" thickBot="1" x14ac:dyDescent="0.25">
      <c r="A41" s="50" t="s">
        <v>74</v>
      </c>
      <c r="B41" s="157"/>
      <c r="C41" s="157"/>
      <c r="D41" s="157"/>
      <c r="E41" s="219"/>
      <c r="F41" s="221"/>
      <c r="G41" s="215"/>
      <c r="H41" s="211"/>
      <c r="I41" s="215"/>
      <c r="J41" s="211"/>
      <c r="K41" s="215"/>
      <c r="L41" s="217"/>
      <c r="M41" s="163"/>
      <c r="N41" s="197"/>
      <c r="O41" s="230"/>
    </row>
    <row r="42" spans="1:17" ht="39" thickBot="1" x14ac:dyDescent="0.25">
      <c r="A42" s="44" t="s">
        <v>179</v>
      </c>
      <c r="B42" s="46">
        <v>2111</v>
      </c>
      <c r="C42" s="46">
        <v>111</v>
      </c>
      <c r="D42" s="46">
        <v>266</v>
      </c>
      <c r="E42" s="88">
        <v>15000</v>
      </c>
      <c r="F42" s="94"/>
      <c r="G42" s="91">
        <v>15000</v>
      </c>
      <c r="H42" s="103"/>
      <c r="I42" s="91">
        <v>15000</v>
      </c>
      <c r="J42" s="103"/>
      <c r="K42" s="91">
        <v>15000</v>
      </c>
      <c r="L42" s="97"/>
      <c r="M42" s="74">
        <f>E42+G42+I42+K42</f>
        <v>60000</v>
      </c>
      <c r="N42" s="122">
        <f>F42+H42+J42+L42</f>
        <v>0</v>
      </c>
      <c r="O42" s="127">
        <f>M42+N42</f>
        <v>60000</v>
      </c>
    </row>
    <row r="43" spans="1:17" ht="56.25" customHeight="1" thickBot="1" x14ac:dyDescent="0.25">
      <c r="A43" s="44" t="s">
        <v>75</v>
      </c>
      <c r="B43" s="46">
        <v>2120</v>
      </c>
      <c r="C43" s="46">
        <v>112</v>
      </c>
      <c r="D43" s="46">
        <v>226</v>
      </c>
      <c r="E43" s="88">
        <v>118000</v>
      </c>
      <c r="F43" s="94"/>
      <c r="G43" s="91">
        <v>118000</v>
      </c>
      <c r="H43" s="103"/>
      <c r="I43" s="91">
        <v>118000</v>
      </c>
      <c r="J43" s="103"/>
      <c r="K43" s="91">
        <v>118000</v>
      </c>
      <c r="L43" s="97"/>
      <c r="M43" s="74">
        <f>E43+G43+I43+K43</f>
        <v>472000</v>
      </c>
      <c r="N43" s="122">
        <f>F43+H43+J43+L43</f>
        <v>0</v>
      </c>
      <c r="O43" s="127">
        <f t="shared" ref="O43:O46" si="5">M43+N43</f>
        <v>472000</v>
      </c>
    </row>
    <row r="44" spans="1:17" ht="50.25" customHeight="1" thickBot="1" x14ac:dyDescent="0.25">
      <c r="A44" s="44" t="s">
        <v>75</v>
      </c>
      <c r="B44" s="46"/>
      <c r="C44" s="46">
        <v>112</v>
      </c>
      <c r="D44" s="46">
        <v>212</v>
      </c>
      <c r="E44" s="88">
        <v>1800</v>
      </c>
      <c r="F44" s="94"/>
      <c r="G44" s="91">
        <v>1800</v>
      </c>
      <c r="H44" s="97"/>
      <c r="I44" s="91">
        <v>1800</v>
      </c>
      <c r="J44" s="97"/>
      <c r="K44" s="91">
        <v>1800</v>
      </c>
      <c r="L44" s="97"/>
      <c r="M44" s="74">
        <f t="shared" ref="M44:M48" si="6">E44+G44+I44+K44</f>
        <v>7200</v>
      </c>
      <c r="N44" s="122">
        <f t="shared" ref="N44:N47" si="7">F44+H44+J44+L44</f>
        <v>0</v>
      </c>
      <c r="O44" s="127">
        <f t="shared" si="5"/>
        <v>7200</v>
      </c>
      <c r="Q44" s="100">
        <f>M43+M44+M45+M46+M79</f>
        <v>14265900</v>
      </c>
    </row>
    <row r="45" spans="1:17" ht="54" customHeight="1" thickBot="1" x14ac:dyDescent="0.25">
      <c r="A45" s="44" t="s">
        <v>75</v>
      </c>
      <c r="B45" s="46"/>
      <c r="C45" s="46">
        <v>112</v>
      </c>
      <c r="D45" s="46">
        <v>214</v>
      </c>
      <c r="E45" s="88">
        <v>45000</v>
      </c>
      <c r="F45" s="94"/>
      <c r="G45" s="91">
        <v>45000</v>
      </c>
      <c r="H45" s="97"/>
      <c r="I45" s="91">
        <v>45000</v>
      </c>
      <c r="J45" s="97"/>
      <c r="K45" s="91">
        <v>45000</v>
      </c>
      <c r="L45" s="97"/>
      <c r="M45" s="74">
        <f t="shared" si="6"/>
        <v>180000</v>
      </c>
      <c r="N45" s="122">
        <f t="shared" si="7"/>
        <v>0</v>
      </c>
      <c r="O45" s="127">
        <f t="shared" si="5"/>
        <v>180000</v>
      </c>
      <c r="P45">
        <v>112</v>
      </c>
      <c r="Q45" s="100">
        <f>M43+M44+M45</f>
        <v>659200</v>
      </c>
    </row>
    <row r="46" spans="1:17" ht="72" customHeight="1" thickBot="1" x14ac:dyDescent="0.25">
      <c r="A46" s="44" t="s">
        <v>76</v>
      </c>
      <c r="B46" s="46">
        <v>2130</v>
      </c>
      <c r="C46" s="46">
        <v>113</v>
      </c>
      <c r="D46" s="46">
        <v>226</v>
      </c>
      <c r="E46" s="88"/>
      <c r="F46" s="94"/>
      <c r="G46" s="91"/>
      <c r="H46" s="103"/>
      <c r="I46" s="91"/>
      <c r="J46" s="103"/>
      <c r="K46" s="91"/>
      <c r="L46" s="97"/>
      <c r="M46" s="74">
        <f t="shared" si="6"/>
        <v>0</v>
      </c>
      <c r="N46" s="122">
        <f t="shared" si="7"/>
        <v>0</v>
      </c>
      <c r="O46" s="127">
        <f t="shared" si="5"/>
        <v>0</v>
      </c>
      <c r="P46">
        <v>113</v>
      </c>
      <c r="Q46" s="100">
        <f>M46</f>
        <v>0</v>
      </c>
    </row>
    <row r="47" spans="1:17" ht="80.25" customHeight="1" thickBot="1" x14ac:dyDescent="0.25">
      <c r="A47" s="44" t="s">
        <v>77</v>
      </c>
      <c r="B47" s="46">
        <v>2140</v>
      </c>
      <c r="C47" s="46">
        <v>119</v>
      </c>
      <c r="D47" s="46">
        <v>213</v>
      </c>
      <c r="E47" s="87">
        <f>E48</f>
        <v>641556.06999999995</v>
      </c>
      <c r="F47" s="93"/>
      <c r="G47" s="87">
        <f>G48</f>
        <v>642788.02</v>
      </c>
      <c r="H47" s="105"/>
      <c r="I47" s="87">
        <f>I48</f>
        <v>642788.02</v>
      </c>
      <c r="J47" s="105"/>
      <c r="K47" s="87">
        <f>K48</f>
        <v>793788.02</v>
      </c>
      <c r="L47" s="98"/>
      <c r="M47" s="72">
        <f t="shared" si="6"/>
        <v>2720920.13</v>
      </c>
      <c r="N47" s="124">
        <f t="shared" si="7"/>
        <v>0</v>
      </c>
      <c r="O47" s="127">
        <f>M47+N47</f>
        <v>2720920.13</v>
      </c>
    </row>
    <row r="48" spans="1:17" x14ac:dyDescent="0.2">
      <c r="A48" s="43" t="s">
        <v>78</v>
      </c>
      <c r="B48" s="156">
        <v>2141</v>
      </c>
      <c r="C48" s="156">
        <v>119</v>
      </c>
      <c r="D48" s="156"/>
      <c r="E48" s="218">
        <f>623000+18556.07</f>
        <v>641556.06999999995</v>
      </c>
      <c r="F48" s="220"/>
      <c r="G48" s="212">
        <f>624000+18788.02</f>
        <v>642788.02</v>
      </c>
      <c r="H48" s="210"/>
      <c r="I48" s="212">
        <f>624000+18788.02</f>
        <v>642788.02</v>
      </c>
      <c r="J48" s="210"/>
      <c r="K48" s="214">
        <f>624000+18788.02+151000</f>
        <v>793788.02</v>
      </c>
      <c r="L48" s="216"/>
      <c r="M48" s="198">
        <f t="shared" si="6"/>
        <v>2720920.13</v>
      </c>
      <c r="N48" s="196"/>
      <c r="O48" s="229">
        <f>M48+N48</f>
        <v>2720920.13</v>
      </c>
    </row>
    <row r="49" spans="1:15" ht="27" customHeight="1" thickBot="1" x14ac:dyDescent="0.25">
      <c r="A49" s="44" t="s">
        <v>79</v>
      </c>
      <c r="B49" s="157"/>
      <c r="C49" s="157"/>
      <c r="D49" s="157"/>
      <c r="E49" s="219"/>
      <c r="F49" s="221"/>
      <c r="G49" s="213"/>
      <c r="H49" s="211"/>
      <c r="I49" s="213"/>
      <c r="J49" s="211"/>
      <c r="K49" s="215"/>
      <c r="L49" s="217"/>
      <c r="M49" s="199"/>
      <c r="N49" s="197"/>
      <c r="O49" s="230"/>
    </row>
    <row r="50" spans="1:15" ht="33.75" customHeight="1" thickBot="1" x14ac:dyDescent="0.25">
      <c r="A50" s="43" t="s">
        <v>80</v>
      </c>
      <c r="B50" s="45">
        <v>2142</v>
      </c>
      <c r="C50" s="45">
        <v>119</v>
      </c>
      <c r="D50" s="42"/>
      <c r="E50" s="88"/>
      <c r="F50" s="94"/>
      <c r="G50" s="102"/>
      <c r="H50" s="103"/>
      <c r="I50" s="102"/>
      <c r="J50" s="103"/>
      <c r="K50" s="91"/>
      <c r="L50" s="97"/>
      <c r="M50" s="74"/>
      <c r="N50" s="122"/>
      <c r="O50" s="126"/>
    </row>
    <row r="51" spans="1:15" ht="57" customHeight="1" thickBot="1" x14ac:dyDescent="0.25">
      <c r="A51" s="55" t="s">
        <v>81</v>
      </c>
      <c r="B51" s="56">
        <v>2150</v>
      </c>
      <c r="C51" s="56">
        <v>131</v>
      </c>
      <c r="D51" s="42"/>
      <c r="E51" s="88"/>
      <c r="F51" s="94"/>
      <c r="G51" s="102"/>
      <c r="H51" s="103"/>
      <c r="I51" s="102"/>
      <c r="J51" s="103"/>
      <c r="K51" s="91"/>
      <c r="L51" s="97"/>
      <c r="M51" s="74"/>
      <c r="N51" s="122"/>
      <c r="O51" s="126"/>
    </row>
    <row r="52" spans="1:15" ht="58.5" customHeight="1" thickBot="1" x14ac:dyDescent="0.25">
      <c r="A52" s="55" t="s">
        <v>82</v>
      </c>
      <c r="B52" s="56">
        <v>2160</v>
      </c>
      <c r="C52" s="56">
        <v>134</v>
      </c>
      <c r="D52" s="42"/>
      <c r="E52" s="88"/>
      <c r="F52" s="94"/>
      <c r="G52" s="102"/>
      <c r="H52" s="103"/>
      <c r="I52" s="102"/>
      <c r="J52" s="103"/>
      <c r="K52" s="91"/>
      <c r="L52" s="97"/>
      <c r="M52" s="74"/>
      <c r="N52" s="122"/>
      <c r="O52" s="126"/>
    </row>
    <row r="53" spans="1:15" ht="80.25" customHeight="1" thickBot="1" x14ac:dyDescent="0.25">
      <c r="A53" s="57" t="s">
        <v>83</v>
      </c>
      <c r="B53" s="58">
        <v>2170</v>
      </c>
      <c r="C53" s="58">
        <v>139</v>
      </c>
      <c r="D53" s="42"/>
      <c r="E53" s="88"/>
      <c r="F53" s="94"/>
      <c r="G53" s="102"/>
      <c r="H53" s="103"/>
      <c r="I53" s="102"/>
      <c r="J53" s="103"/>
      <c r="K53" s="91"/>
      <c r="L53" s="97"/>
      <c r="M53" s="74"/>
      <c r="N53" s="122"/>
      <c r="O53" s="126"/>
    </row>
    <row r="54" spans="1:15" x14ac:dyDescent="0.2">
      <c r="A54" s="43" t="s">
        <v>55</v>
      </c>
      <c r="B54" s="156">
        <v>2171</v>
      </c>
      <c r="C54" s="156">
        <v>139</v>
      </c>
      <c r="D54" s="158"/>
      <c r="E54" s="218"/>
      <c r="F54" s="220"/>
      <c r="G54" s="212"/>
      <c r="H54" s="210"/>
      <c r="I54" s="212"/>
      <c r="J54" s="210"/>
      <c r="K54" s="214"/>
      <c r="L54" s="216"/>
      <c r="M54" s="162"/>
      <c r="N54" s="196"/>
      <c r="O54" s="126"/>
    </row>
    <row r="55" spans="1:15" ht="23.25" customHeight="1" thickBot="1" x14ac:dyDescent="0.25">
      <c r="A55" s="44" t="s">
        <v>84</v>
      </c>
      <c r="B55" s="157"/>
      <c r="C55" s="157"/>
      <c r="D55" s="159"/>
      <c r="E55" s="219"/>
      <c r="F55" s="221"/>
      <c r="G55" s="213"/>
      <c r="H55" s="211"/>
      <c r="I55" s="213"/>
      <c r="J55" s="211"/>
      <c r="K55" s="215"/>
      <c r="L55" s="217"/>
      <c r="M55" s="163"/>
      <c r="N55" s="197"/>
      <c r="O55" s="126"/>
    </row>
    <row r="56" spans="1:15" ht="44.25" customHeight="1" thickBot="1" x14ac:dyDescent="0.25">
      <c r="A56" s="44" t="s">
        <v>85</v>
      </c>
      <c r="B56" s="46">
        <v>2172</v>
      </c>
      <c r="C56" s="46">
        <v>139</v>
      </c>
      <c r="D56" s="42"/>
      <c r="E56" s="88"/>
      <c r="F56" s="94"/>
      <c r="G56" s="102"/>
      <c r="H56" s="103"/>
      <c r="I56" s="102"/>
      <c r="J56" s="103"/>
      <c r="K56" s="91"/>
      <c r="L56" s="97"/>
      <c r="M56" s="74"/>
      <c r="N56" s="122"/>
      <c r="O56" s="126"/>
    </row>
    <row r="57" spans="1:15" ht="33" customHeight="1" thickBot="1" x14ac:dyDescent="0.25">
      <c r="A57" s="44" t="s">
        <v>86</v>
      </c>
      <c r="B57" s="46">
        <v>2200</v>
      </c>
      <c r="C57" s="46">
        <v>300</v>
      </c>
      <c r="D57" s="42"/>
      <c r="E57" s="88"/>
      <c r="F57" s="94"/>
      <c r="G57" s="102"/>
      <c r="H57" s="103"/>
      <c r="I57" s="102"/>
      <c r="J57" s="103"/>
      <c r="K57" s="91"/>
      <c r="L57" s="97"/>
      <c r="M57" s="74"/>
      <c r="N57" s="122"/>
      <c r="O57" s="126"/>
    </row>
    <row r="58" spans="1:15" x14ac:dyDescent="0.2">
      <c r="A58" s="43" t="s">
        <v>55</v>
      </c>
      <c r="B58" s="156">
        <v>2210</v>
      </c>
      <c r="C58" s="156">
        <v>320</v>
      </c>
      <c r="D58" s="158"/>
      <c r="E58" s="218"/>
      <c r="F58" s="220"/>
      <c r="G58" s="212"/>
      <c r="H58" s="210"/>
      <c r="I58" s="212"/>
      <c r="J58" s="210"/>
      <c r="K58" s="214"/>
      <c r="L58" s="216"/>
      <c r="M58" s="162"/>
      <c r="N58" s="196"/>
      <c r="O58" s="126"/>
    </row>
    <row r="59" spans="1:15" ht="54" customHeight="1" thickBot="1" x14ac:dyDescent="0.25">
      <c r="A59" s="44" t="s">
        <v>87</v>
      </c>
      <c r="B59" s="157"/>
      <c r="C59" s="157"/>
      <c r="D59" s="159"/>
      <c r="E59" s="219"/>
      <c r="F59" s="221"/>
      <c r="G59" s="213"/>
      <c r="H59" s="211"/>
      <c r="I59" s="213"/>
      <c r="J59" s="211"/>
      <c r="K59" s="215"/>
      <c r="L59" s="217"/>
      <c r="M59" s="163"/>
      <c r="N59" s="197"/>
      <c r="O59" s="126"/>
    </row>
    <row r="60" spans="1:15" x14ac:dyDescent="0.2">
      <c r="A60" s="43" t="s">
        <v>70</v>
      </c>
      <c r="B60" s="156">
        <v>2211</v>
      </c>
      <c r="C60" s="156">
        <v>321</v>
      </c>
      <c r="D60" s="158"/>
      <c r="E60" s="218"/>
      <c r="F60" s="220"/>
      <c r="G60" s="212"/>
      <c r="H60" s="210"/>
      <c r="I60" s="212"/>
      <c r="J60" s="210"/>
      <c r="K60" s="214"/>
      <c r="L60" s="216"/>
      <c r="M60" s="162"/>
      <c r="N60" s="196"/>
      <c r="O60" s="126"/>
    </row>
    <row r="61" spans="1:15" ht="66" customHeight="1" thickBot="1" x14ac:dyDescent="0.25">
      <c r="A61" s="44" t="s">
        <v>88</v>
      </c>
      <c r="B61" s="157"/>
      <c r="C61" s="157"/>
      <c r="D61" s="159"/>
      <c r="E61" s="219"/>
      <c r="F61" s="221"/>
      <c r="G61" s="213"/>
      <c r="H61" s="211"/>
      <c r="I61" s="213"/>
      <c r="J61" s="211"/>
      <c r="K61" s="215"/>
      <c r="L61" s="217"/>
      <c r="M61" s="163"/>
      <c r="N61" s="197"/>
      <c r="O61" s="126"/>
    </row>
    <row r="62" spans="1:15" ht="63.75" customHeight="1" thickBot="1" x14ac:dyDescent="0.25">
      <c r="A62" s="43" t="s">
        <v>89</v>
      </c>
      <c r="B62" s="45">
        <v>2220</v>
      </c>
      <c r="C62" s="45">
        <v>340</v>
      </c>
      <c r="D62" s="42"/>
      <c r="E62" s="88"/>
      <c r="F62" s="94"/>
      <c r="G62" s="102"/>
      <c r="H62" s="103"/>
      <c r="I62" s="102"/>
      <c r="J62" s="103"/>
      <c r="K62" s="91"/>
      <c r="L62" s="97"/>
      <c r="M62" s="74"/>
      <c r="N62" s="122"/>
      <c r="O62" s="126"/>
    </row>
    <row r="63" spans="1:15" ht="103.5" customHeight="1" thickBot="1" x14ac:dyDescent="0.25">
      <c r="A63" s="55" t="s">
        <v>90</v>
      </c>
      <c r="B63" s="56">
        <v>2230</v>
      </c>
      <c r="C63" s="56">
        <v>350</v>
      </c>
      <c r="D63" s="42"/>
      <c r="E63" s="88"/>
      <c r="F63" s="94"/>
      <c r="G63" s="102"/>
      <c r="H63" s="103"/>
      <c r="I63" s="102"/>
      <c r="J63" s="103"/>
      <c r="K63" s="91"/>
      <c r="L63" s="97"/>
      <c r="M63" s="74"/>
      <c r="N63" s="122"/>
      <c r="O63" s="126"/>
    </row>
    <row r="64" spans="1:15" ht="52.5" customHeight="1" thickBot="1" x14ac:dyDescent="0.25">
      <c r="A64" s="55" t="s">
        <v>91</v>
      </c>
      <c r="B64" s="56">
        <v>2240</v>
      </c>
      <c r="C64" s="56">
        <v>360</v>
      </c>
      <c r="D64" s="42"/>
      <c r="E64" s="88"/>
      <c r="F64" s="94"/>
      <c r="G64" s="102"/>
      <c r="H64" s="103"/>
      <c r="I64" s="102"/>
      <c r="J64" s="103"/>
      <c r="K64" s="91"/>
      <c r="L64" s="97"/>
      <c r="M64" s="74"/>
      <c r="N64" s="122"/>
      <c r="O64" s="126"/>
    </row>
    <row r="65" spans="1:15" ht="42" customHeight="1" thickBot="1" x14ac:dyDescent="0.25">
      <c r="A65" s="57" t="s">
        <v>92</v>
      </c>
      <c r="B65" s="58">
        <v>2300</v>
      </c>
      <c r="C65" s="58">
        <v>850</v>
      </c>
      <c r="D65" s="46">
        <v>290</v>
      </c>
      <c r="E65" s="87">
        <f>E66+E68</f>
        <v>305000</v>
      </c>
      <c r="F65" s="93">
        <f>F66+F68</f>
        <v>0</v>
      </c>
      <c r="G65" s="87">
        <f t="shared" ref="G65:L65" si="8">G66+G68</f>
        <v>304000</v>
      </c>
      <c r="H65" s="93">
        <f t="shared" si="8"/>
        <v>0</v>
      </c>
      <c r="I65" s="87">
        <f t="shared" si="8"/>
        <v>304000</v>
      </c>
      <c r="J65" s="93">
        <f t="shared" si="8"/>
        <v>0</v>
      </c>
      <c r="K65" s="87">
        <f t="shared" si="8"/>
        <v>304000</v>
      </c>
      <c r="L65" s="93">
        <f t="shared" si="8"/>
        <v>0</v>
      </c>
      <c r="M65" s="72">
        <f>E65+G65+I65+K65</f>
        <v>1217000</v>
      </c>
      <c r="N65" s="124">
        <f>F65+H65+J65+L65</f>
        <v>0</v>
      </c>
      <c r="O65" s="127">
        <f>M65+N65</f>
        <v>1217000</v>
      </c>
    </row>
    <row r="66" spans="1:15" x14ac:dyDescent="0.2">
      <c r="A66" s="43" t="s">
        <v>70</v>
      </c>
      <c r="B66" s="156">
        <v>2310</v>
      </c>
      <c r="C66" s="156">
        <v>851</v>
      </c>
      <c r="D66" s="156">
        <v>291</v>
      </c>
      <c r="E66" s="218">
        <v>297931</v>
      </c>
      <c r="F66" s="220"/>
      <c r="G66" s="218">
        <v>296931</v>
      </c>
      <c r="H66" s="210"/>
      <c r="I66" s="218">
        <v>296931</v>
      </c>
      <c r="J66" s="210"/>
      <c r="K66" s="218">
        <v>296931</v>
      </c>
      <c r="L66" s="216"/>
      <c r="M66" s="162">
        <f>E66+G66+I66+K66</f>
        <v>1188724</v>
      </c>
      <c r="N66" s="196">
        <f>F66+H66+J66+L66</f>
        <v>0</v>
      </c>
      <c r="O66" s="229">
        <f>M66+N66</f>
        <v>1188724</v>
      </c>
    </row>
    <row r="67" spans="1:15" ht="38.25" customHeight="1" thickBot="1" x14ac:dyDescent="0.25">
      <c r="A67" s="44" t="s">
        <v>93</v>
      </c>
      <c r="B67" s="157"/>
      <c r="C67" s="157"/>
      <c r="D67" s="157"/>
      <c r="E67" s="219"/>
      <c r="F67" s="221"/>
      <c r="G67" s="219"/>
      <c r="H67" s="211"/>
      <c r="I67" s="219"/>
      <c r="J67" s="211"/>
      <c r="K67" s="219"/>
      <c r="L67" s="217"/>
      <c r="M67" s="163"/>
      <c r="N67" s="197"/>
      <c r="O67" s="230"/>
    </row>
    <row r="68" spans="1:15" ht="84" customHeight="1" thickBot="1" x14ac:dyDescent="0.25">
      <c r="A68" s="43" t="s">
        <v>94</v>
      </c>
      <c r="B68" s="45">
        <v>2320</v>
      </c>
      <c r="C68" s="45">
        <v>852</v>
      </c>
      <c r="D68" s="46">
        <v>291</v>
      </c>
      <c r="E68" s="88">
        <v>7069</v>
      </c>
      <c r="F68" s="94"/>
      <c r="G68" s="88">
        <v>7069</v>
      </c>
      <c r="H68" s="103"/>
      <c r="I68" s="88">
        <v>7069</v>
      </c>
      <c r="J68" s="103"/>
      <c r="K68" s="88">
        <v>7069</v>
      </c>
      <c r="L68" s="97"/>
      <c r="M68" s="74">
        <f>E68+G68+I68+K68</f>
        <v>28276</v>
      </c>
      <c r="N68" s="122">
        <f>F68+H68+J68+L68</f>
        <v>0</v>
      </c>
      <c r="O68" s="127">
        <f>M68+N68</f>
        <v>28276</v>
      </c>
    </row>
    <row r="69" spans="1:15" ht="46.5" customHeight="1" thickBot="1" x14ac:dyDescent="0.25">
      <c r="A69" s="55" t="s">
        <v>95</v>
      </c>
      <c r="B69" s="56">
        <v>2330</v>
      </c>
      <c r="C69" s="56">
        <v>853</v>
      </c>
      <c r="D69" s="46">
        <v>293</v>
      </c>
      <c r="E69" s="88"/>
      <c r="F69" s="94"/>
      <c r="G69" s="102"/>
      <c r="H69" s="103"/>
      <c r="I69" s="102"/>
      <c r="J69" s="103"/>
      <c r="K69" s="91"/>
      <c r="L69" s="97"/>
      <c r="M69" s="74"/>
      <c r="N69" s="122"/>
      <c r="O69" s="126"/>
    </row>
    <row r="70" spans="1:15" ht="48.75" customHeight="1" thickBot="1" x14ac:dyDescent="0.25">
      <c r="A70" s="55" t="s">
        <v>95</v>
      </c>
      <c r="B70" s="56"/>
      <c r="C70" s="56">
        <v>853</v>
      </c>
      <c r="D70" s="46">
        <v>295</v>
      </c>
      <c r="E70" s="88"/>
      <c r="F70" s="94"/>
      <c r="G70" s="91"/>
      <c r="H70" s="97"/>
      <c r="I70" s="91"/>
      <c r="J70" s="97"/>
      <c r="K70" s="91"/>
      <c r="L70" s="97"/>
      <c r="M70" s="74"/>
      <c r="N70" s="122"/>
      <c r="O70" s="126"/>
    </row>
    <row r="71" spans="1:15" ht="54.75" customHeight="1" thickBot="1" x14ac:dyDescent="0.25">
      <c r="A71" s="57" t="s">
        <v>96</v>
      </c>
      <c r="B71" s="58">
        <v>2400</v>
      </c>
      <c r="C71" s="58" t="s">
        <v>52</v>
      </c>
      <c r="D71" s="42"/>
      <c r="E71" s="88"/>
      <c r="F71" s="94"/>
      <c r="G71" s="102"/>
      <c r="H71" s="103"/>
      <c r="I71" s="102"/>
      <c r="J71" s="103"/>
      <c r="K71" s="91"/>
      <c r="L71" s="97"/>
      <c r="M71" s="74"/>
      <c r="N71" s="122"/>
      <c r="O71" s="126"/>
    </row>
    <row r="72" spans="1:15" x14ac:dyDescent="0.2">
      <c r="A72" s="43" t="s">
        <v>70</v>
      </c>
      <c r="B72" s="156">
        <v>2410</v>
      </c>
      <c r="C72" s="156">
        <v>810</v>
      </c>
      <c r="D72" s="158"/>
      <c r="E72" s="218"/>
      <c r="F72" s="220"/>
      <c r="G72" s="212"/>
      <c r="H72" s="210"/>
      <c r="I72" s="212"/>
      <c r="J72" s="210"/>
      <c r="K72" s="214"/>
      <c r="L72" s="216"/>
      <c r="M72" s="162"/>
      <c r="N72" s="196"/>
      <c r="O72" s="126"/>
    </row>
    <row r="73" spans="1:15" ht="41.25" customHeight="1" thickBot="1" x14ac:dyDescent="0.25">
      <c r="A73" s="44" t="s">
        <v>97</v>
      </c>
      <c r="B73" s="157"/>
      <c r="C73" s="157"/>
      <c r="D73" s="159"/>
      <c r="E73" s="219"/>
      <c r="F73" s="221"/>
      <c r="G73" s="213"/>
      <c r="H73" s="211"/>
      <c r="I73" s="213"/>
      <c r="J73" s="211"/>
      <c r="K73" s="215"/>
      <c r="L73" s="217"/>
      <c r="M73" s="163"/>
      <c r="N73" s="197"/>
      <c r="O73" s="126"/>
    </row>
    <row r="74" spans="1:15" ht="28.5" customHeight="1" thickBot="1" x14ac:dyDescent="0.25">
      <c r="A74" s="43" t="s">
        <v>98</v>
      </c>
      <c r="B74" s="45">
        <v>2420</v>
      </c>
      <c r="C74" s="45">
        <v>862</v>
      </c>
      <c r="D74" s="42"/>
      <c r="E74" s="88"/>
      <c r="F74" s="94"/>
      <c r="G74" s="102"/>
      <c r="H74" s="103"/>
      <c r="I74" s="102"/>
      <c r="J74" s="103"/>
      <c r="K74" s="91"/>
      <c r="L74" s="97"/>
      <c r="M74" s="74"/>
      <c r="N74" s="122"/>
      <c r="O74" s="126"/>
    </row>
    <row r="75" spans="1:15" ht="93" customHeight="1" thickBot="1" x14ac:dyDescent="0.25">
      <c r="A75" s="55" t="s">
        <v>99</v>
      </c>
      <c r="B75" s="56">
        <v>2430</v>
      </c>
      <c r="C75" s="56">
        <v>863</v>
      </c>
      <c r="D75" s="42"/>
      <c r="E75" s="88"/>
      <c r="F75" s="94"/>
      <c r="G75" s="102"/>
      <c r="H75" s="103"/>
      <c r="I75" s="102"/>
      <c r="J75" s="103"/>
      <c r="K75" s="91"/>
      <c r="L75" s="97"/>
      <c r="M75" s="74"/>
      <c r="N75" s="122"/>
      <c r="O75" s="126"/>
    </row>
    <row r="76" spans="1:15" ht="42" customHeight="1" thickBot="1" x14ac:dyDescent="0.25">
      <c r="A76" s="55" t="s">
        <v>100</v>
      </c>
      <c r="B76" s="56">
        <v>2500</v>
      </c>
      <c r="C76" s="56" t="s">
        <v>52</v>
      </c>
      <c r="D76" s="42"/>
      <c r="E76" s="88"/>
      <c r="F76" s="94"/>
      <c r="G76" s="102"/>
      <c r="H76" s="103"/>
      <c r="I76" s="102"/>
      <c r="J76" s="103"/>
      <c r="K76" s="91"/>
      <c r="L76" s="97"/>
      <c r="M76" s="74"/>
      <c r="N76" s="122"/>
      <c r="O76" s="126"/>
    </row>
    <row r="77" spans="1:15" x14ac:dyDescent="0.2">
      <c r="A77" s="55" t="s">
        <v>55</v>
      </c>
      <c r="B77" s="156">
        <v>2520</v>
      </c>
      <c r="C77" s="156">
        <v>831</v>
      </c>
      <c r="D77" s="156">
        <v>297</v>
      </c>
      <c r="E77" s="218"/>
      <c r="F77" s="220"/>
      <c r="G77" s="212"/>
      <c r="H77" s="210"/>
      <c r="I77" s="212"/>
      <c r="J77" s="210"/>
      <c r="K77" s="214"/>
      <c r="L77" s="216"/>
      <c r="M77" s="162"/>
      <c r="N77" s="196"/>
      <c r="O77" s="126"/>
    </row>
    <row r="78" spans="1:15" ht="90.75" customHeight="1" thickBot="1" x14ac:dyDescent="0.25">
      <c r="A78" s="43" t="s">
        <v>101</v>
      </c>
      <c r="B78" s="157"/>
      <c r="C78" s="157"/>
      <c r="D78" s="157"/>
      <c r="E78" s="219"/>
      <c r="F78" s="221"/>
      <c r="G78" s="213"/>
      <c r="H78" s="211"/>
      <c r="I78" s="213"/>
      <c r="J78" s="211"/>
      <c r="K78" s="215"/>
      <c r="L78" s="217"/>
      <c r="M78" s="163"/>
      <c r="N78" s="197"/>
      <c r="O78" s="126"/>
    </row>
    <row r="79" spans="1:15" ht="36.75" customHeight="1" thickBot="1" x14ac:dyDescent="0.25">
      <c r="A79" s="59" t="s">
        <v>102</v>
      </c>
      <c r="B79" s="60">
        <v>2600</v>
      </c>
      <c r="C79" s="60" t="s">
        <v>52</v>
      </c>
      <c r="D79" s="42"/>
      <c r="E79" s="87">
        <f>E84+E89</f>
        <v>3162200</v>
      </c>
      <c r="F79" s="93">
        <f t="shared" ref="F79:L79" si="9">F84+F89</f>
        <v>170202.77000000002</v>
      </c>
      <c r="G79" s="87">
        <f t="shared" si="9"/>
        <v>4419100</v>
      </c>
      <c r="H79" s="93">
        <f t="shared" si="9"/>
        <v>0</v>
      </c>
      <c r="I79" s="87">
        <f t="shared" si="9"/>
        <v>2963200</v>
      </c>
      <c r="J79" s="93">
        <f t="shared" si="9"/>
        <v>0</v>
      </c>
      <c r="K79" s="87">
        <f t="shared" si="9"/>
        <v>3062200</v>
      </c>
      <c r="L79" s="93">
        <f t="shared" si="9"/>
        <v>0</v>
      </c>
      <c r="M79" s="104">
        <f>E79+G79+I79+K79</f>
        <v>13606700</v>
      </c>
      <c r="N79" s="123">
        <f>F79+H79+J79+L79</f>
        <v>170202.77000000002</v>
      </c>
      <c r="O79" s="127">
        <f>M79+N79</f>
        <v>13776902.77</v>
      </c>
    </row>
    <row r="80" spans="1:15" x14ac:dyDescent="0.2">
      <c r="A80" s="43" t="s">
        <v>55</v>
      </c>
      <c r="B80" s="156">
        <v>2610</v>
      </c>
      <c r="C80" s="156">
        <v>241</v>
      </c>
      <c r="D80" s="158"/>
      <c r="E80" s="218"/>
      <c r="F80" s="220"/>
      <c r="G80" s="212"/>
      <c r="H80" s="210"/>
      <c r="I80" s="212"/>
      <c r="J80" s="210"/>
      <c r="K80" s="212"/>
      <c r="L80" s="210"/>
      <c r="M80" s="200"/>
      <c r="N80" s="202"/>
      <c r="O80" s="126"/>
    </row>
    <row r="81" spans="1:15" ht="38.25" customHeight="1" thickBot="1" x14ac:dyDescent="0.25">
      <c r="A81" s="43" t="s">
        <v>103</v>
      </c>
      <c r="B81" s="157"/>
      <c r="C81" s="157"/>
      <c r="D81" s="159"/>
      <c r="E81" s="219"/>
      <c r="F81" s="221"/>
      <c r="G81" s="213"/>
      <c r="H81" s="211"/>
      <c r="I81" s="213"/>
      <c r="J81" s="211"/>
      <c r="K81" s="213"/>
      <c r="L81" s="211"/>
      <c r="M81" s="201"/>
      <c r="N81" s="203"/>
      <c r="O81" s="126"/>
    </row>
    <row r="82" spans="1:15" ht="70.5" customHeight="1" thickBot="1" x14ac:dyDescent="0.25">
      <c r="A82" s="55" t="s">
        <v>104</v>
      </c>
      <c r="B82" s="56">
        <v>2620</v>
      </c>
      <c r="C82" s="46">
        <v>242</v>
      </c>
      <c r="D82" s="42"/>
      <c r="E82" s="88"/>
      <c r="F82" s="94"/>
      <c r="G82" s="102"/>
      <c r="H82" s="103"/>
      <c r="I82" s="102"/>
      <c r="J82" s="103"/>
      <c r="K82" s="102"/>
      <c r="L82" s="103"/>
      <c r="M82" s="85"/>
      <c r="N82" s="120"/>
      <c r="O82" s="126"/>
    </row>
    <row r="83" spans="1:15" ht="69.75" customHeight="1" thickBot="1" x14ac:dyDescent="0.25">
      <c r="A83" s="57" t="s">
        <v>105</v>
      </c>
      <c r="B83" s="58">
        <v>2630</v>
      </c>
      <c r="C83" s="46">
        <v>243</v>
      </c>
      <c r="D83" s="42"/>
      <c r="E83" s="88"/>
      <c r="F83" s="94"/>
      <c r="G83" s="102"/>
      <c r="H83" s="103"/>
      <c r="I83" s="102"/>
      <c r="J83" s="103"/>
      <c r="K83" s="102"/>
      <c r="L83" s="103"/>
      <c r="M83" s="85"/>
      <c r="N83" s="120"/>
      <c r="O83" s="126"/>
    </row>
    <row r="84" spans="1:15" ht="37.5" customHeight="1" thickBot="1" x14ac:dyDescent="0.25">
      <c r="A84" s="44" t="s">
        <v>106</v>
      </c>
      <c r="B84" s="46">
        <v>2640</v>
      </c>
      <c r="C84" s="46">
        <v>244</v>
      </c>
      <c r="D84" s="46"/>
      <c r="E84" s="87">
        <f>E85+E88+E91+E92+E93+E94+E95+E96</f>
        <v>3015700</v>
      </c>
      <c r="F84" s="93">
        <f t="shared" ref="F84:L84" si="10">F85+F88+F91+F92+F93+F94+F95+F96</f>
        <v>170202.77000000002</v>
      </c>
      <c r="G84" s="87">
        <f>G85+G88+G91+G92+G93+G94+G95+G96</f>
        <v>4272600</v>
      </c>
      <c r="H84" s="93">
        <v>0</v>
      </c>
      <c r="I84" s="87">
        <f t="shared" si="10"/>
        <v>2816700</v>
      </c>
      <c r="J84" s="93">
        <f t="shared" si="10"/>
        <v>0</v>
      </c>
      <c r="K84" s="87">
        <f t="shared" si="10"/>
        <v>2891700</v>
      </c>
      <c r="L84" s="93">
        <f t="shared" si="10"/>
        <v>0</v>
      </c>
      <c r="M84" s="104">
        <f>K84+I84+G84+E84</f>
        <v>12996700</v>
      </c>
      <c r="N84" s="123">
        <f>L84+J84+H84+F84</f>
        <v>170202.77000000002</v>
      </c>
      <c r="O84" s="127">
        <f>M84+N84</f>
        <v>13166902.77</v>
      </c>
    </row>
    <row r="85" spans="1:15" x14ac:dyDescent="0.2">
      <c r="A85" s="43" t="s">
        <v>70</v>
      </c>
      <c r="B85" s="156" t="s">
        <v>108</v>
      </c>
      <c r="C85" s="156">
        <v>244</v>
      </c>
      <c r="D85" s="156">
        <v>221</v>
      </c>
      <c r="E85" s="218">
        <v>16000</v>
      </c>
      <c r="F85" s="220"/>
      <c r="G85" s="214">
        <v>16000</v>
      </c>
      <c r="H85" s="210"/>
      <c r="I85" s="214">
        <v>15000</v>
      </c>
      <c r="J85" s="210"/>
      <c r="K85" s="212">
        <v>15000</v>
      </c>
      <c r="L85" s="210"/>
      <c r="M85" s="200">
        <f>E85+G85+I85+K85</f>
        <v>62000</v>
      </c>
      <c r="N85" s="202">
        <f>L85+J85+H85+F85</f>
        <v>0</v>
      </c>
      <c r="O85" s="229">
        <f>M85+N85</f>
        <v>62000</v>
      </c>
    </row>
    <row r="86" spans="1:15" ht="20.25" customHeight="1" thickBot="1" x14ac:dyDescent="0.25">
      <c r="A86" s="44" t="s">
        <v>107</v>
      </c>
      <c r="B86" s="157"/>
      <c r="C86" s="157"/>
      <c r="D86" s="157"/>
      <c r="E86" s="219"/>
      <c r="F86" s="221"/>
      <c r="G86" s="215"/>
      <c r="H86" s="211"/>
      <c r="I86" s="215"/>
      <c r="J86" s="211"/>
      <c r="K86" s="213"/>
      <c r="L86" s="211"/>
      <c r="M86" s="201"/>
      <c r="N86" s="203"/>
      <c r="O86" s="230"/>
    </row>
    <row r="87" spans="1:15" ht="30.75" customHeight="1" thickBot="1" x14ac:dyDescent="0.25">
      <c r="A87" s="44" t="s">
        <v>109</v>
      </c>
      <c r="B87" s="46">
        <v>2642</v>
      </c>
      <c r="C87" s="46">
        <v>244</v>
      </c>
      <c r="D87" s="46"/>
      <c r="E87" s="88"/>
      <c r="F87" s="94"/>
      <c r="G87" s="91"/>
      <c r="H87" s="97"/>
      <c r="I87" s="91"/>
      <c r="J87" s="97"/>
      <c r="K87" s="91"/>
      <c r="L87" s="97"/>
      <c r="M87" s="74"/>
      <c r="N87" s="122"/>
      <c r="O87" s="126"/>
    </row>
    <row r="88" spans="1:15" ht="29.25" customHeight="1" thickBot="1" x14ac:dyDescent="0.25">
      <c r="A88" s="44" t="s">
        <v>110</v>
      </c>
      <c r="B88" s="46">
        <v>2643</v>
      </c>
      <c r="C88" s="46">
        <v>244</v>
      </c>
      <c r="D88" s="46">
        <v>223</v>
      </c>
      <c r="E88" s="88">
        <v>110000</v>
      </c>
      <c r="F88" s="94">
        <v>99283.41</v>
      </c>
      <c r="G88" s="91">
        <v>110000</v>
      </c>
      <c r="H88" s="97">
        <v>0</v>
      </c>
      <c r="I88" s="91">
        <v>110000</v>
      </c>
      <c r="J88" s="97">
        <v>0</v>
      </c>
      <c r="K88" s="91">
        <v>110000</v>
      </c>
      <c r="L88" s="97"/>
      <c r="M88" s="101">
        <f t="shared" ref="M88:M93" si="11">E88+G88+I88+K88</f>
        <v>440000</v>
      </c>
      <c r="N88" s="122">
        <f t="shared" ref="N88:N93" si="12">L88+J88+H88+F88</f>
        <v>99283.41</v>
      </c>
      <c r="O88" s="127">
        <f>M88+N88</f>
        <v>539283.41</v>
      </c>
    </row>
    <row r="89" spans="1:15" ht="24" customHeight="1" thickBot="1" x14ac:dyDescent="0.25">
      <c r="A89" s="44" t="s">
        <v>111</v>
      </c>
      <c r="B89" s="46">
        <v>2644</v>
      </c>
      <c r="C89" s="46">
        <v>247</v>
      </c>
      <c r="D89" s="46">
        <v>223</v>
      </c>
      <c r="E89" s="88">
        <v>146500</v>
      </c>
      <c r="F89" s="94">
        <v>0</v>
      </c>
      <c r="G89" s="88">
        <v>146500</v>
      </c>
      <c r="H89" s="97">
        <v>0</v>
      </c>
      <c r="I89" s="88">
        <v>146500</v>
      </c>
      <c r="J89" s="97">
        <v>0</v>
      </c>
      <c r="K89" s="88">
        <f>146500+24000</f>
        <v>170500</v>
      </c>
      <c r="L89" s="97"/>
      <c r="M89" s="101">
        <f t="shared" si="11"/>
        <v>610000</v>
      </c>
      <c r="N89" s="122">
        <f t="shared" si="12"/>
        <v>0</v>
      </c>
      <c r="O89" s="127">
        <f>M89+N89</f>
        <v>610000</v>
      </c>
    </row>
    <row r="90" spans="1:15" ht="87.75" customHeight="1" thickBot="1" x14ac:dyDescent="0.25">
      <c r="A90" s="44" t="s">
        <v>112</v>
      </c>
      <c r="B90" s="46">
        <v>2644</v>
      </c>
      <c r="C90" s="46">
        <v>244</v>
      </c>
      <c r="D90" s="46">
        <v>224</v>
      </c>
      <c r="E90" s="88"/>
      <c r="F90" s="94"/>
      <c r="G90" s="91"/>
      <c r="H90" s="97"/>
      <c r="I90" s="91"/>
      <c r="J90" s="97"/>
      <c r="K90" s="91"/>
      <c r="L90" s="97"/>
      <c r="M90" s="74">
        <f t="shared" si="11"/>
        <v>0</v>
      </c>
      <c r="N90" s="122">
        <f t="shared" si="12"/>
        <v>0</v>
      </c>
      <c r="O90" s="127">
        <f>M90+N90</f>
        <v>0</v>
      </c>
    </row>
    <row r="91" spans="1:15" ht="30.75" customHeight="1" thickBot="1" x14ac:dyDescent="0.25">
      <c r="A91" s="44" t="s">
        <v>113</v>
      </c>
      <c r="B91" s="46">
        <v>2645</v>
      </c>
      <c r="C91" s="46">
        <v>244</v>
      </c>
      <c r="D91" s="46">
        <v>225</v>
      </c>
      <c r="E91" s="88">
        <v>1000000</v>
      </c>
      <c r="F91" s="94">
        <v>0</v>
      </c>
      <c r="G91" s="88">
        <v>1000000</v>
      </c>
      <c r="H91" s="97"/>
      <c r="I91" s="88">
        <v>1000000</v>
      </c>
      <c r="J91" s="97"/>
      <c r="K91" s="88">
        <v>1000000</v>
      </c>
      <c r="L91" s="97"/>
      <c r="M91" s="74">
        <f t="shared" si="11"/>
        <v>4000000</v>
      </c>
      <c r="N91" s="122">
        <f t="shared" si="12"/>
        <v>0</v>
      </c>
      <c r="O91" s="127">
        <f t="shared" ref="O91:O96" si="13">M91+N91</f>
        <v>4000000</v>
      </c>
    </row>
    <row r="92" spans="1:15" ht="23.25" customHeight="1" thickBot="1" x14ac:dyDescent="0.25">
      <c r="A92" s="44" t="s">
        <v>114</v>
      </c>
      <c r="B92" s="46">
        <v>2646</v>
      </c>
      <c r="C92" s="46">
        <v>244</v>
      </c>
      <c r="D92" s="46">
        <v>226</v>
      </c>
      <c r="E92" s="88">
        <f>110000+860000</f>
        <v>970000</v>
      </c>
      <c r="F92" s="94">
        <v>0</v>
      </c>
      <c r="G92" s="91">
        <f>110000+860000</f>
        <v>970000</v>
      </c>
      <c r="H92" s="97"/>
      <c r="I92" s="91">
        <f>110000+860000</f>
        <v>970000</v>
      </c>
      <c r="J92" s="97"/>
      <c r="K92" s="91">
        <f>110000+860000</f>
        <v>970000</v>
      </c>
      <c r="L92" s="97"/>
      <c r="M92" s="74">
        <f t="shared" si="11"/>
        <v>3880000</v>
      </c>
      <c r="N92" s="122">
        <f t="shared" si="12"/>
        <v>0</v>
      </c>
      <c r="O92" s="127">
        <f t="shared" si="13"/>
        <v>3880000</v>
      </c>
    </row>
    <row r="93" spans="1:15" ht="13.5" thickBot="1" x14ac:dyDescent="0.25">
      <c r="A93" s="44" t="s">
        <v>115</v>
      </c>
      <c r="B93" s="46"/>
      <c r="C93" s="46">
        <v>244</v>
      </c>
      <c r="D93" s="46">
        <v>227</v>
      </c>
      <c r="E93" s="88">
        <v>3250</v>
      </c>
      <c r="F93" s="94"/>
      <c r="G93" s="91">
        <v>3250</v>
      </c>
      <c r="H93" s="97"/>
      <c r="I93" s="91">
        <v>3250</v>
      </c>
      <c r="J93" s="97"/>
      <c r="K93" s="91">
        <v>3250</v>
      </c>
      <c r="L93" s="97"/>
      <c r="M93" s="74">
        <f t="shared" si="11"/>
        <v>13000</v>
      </c>
      <c r="N93" s="122">
        <f t="shared" si="12"/>
        <v>0</v>
      </c>
      <c r="O93" s="127">
        <f t="shared" si="13"/>
        <v>13000</v>
      </c>
    </row>
    <row r="94" spans="1:15" ht="74.25" customHeight="1" thickBot="1" x14ac:dyDescent="0.25">
      <c r="A94" s="44" t="s">
        <v>116</v>
      </c>
      <c r="B94" s="46">
        <v>2647</v>
      </c>
      <c r="C94" s="46">
        <v>244</v>
      </c>
      <c r="D94" s="46"/>
      <c r="E94" s="88"/>
      <c r="F94" s="94"/>
      <c r="G94" s="91"/>
      <c r="H94" s="97"/>
      <c r="I94" s="91"/>
      <c r="J94" s="97"/>
      <c r="K94" s="91"/>
      <c r="L94" s="97"/>
      <c r="M94" s="74"/>
      <c r="N94" s="122"/>
      <c r="O94" s="127">
        <f>M94+N94</f>
        <v>0</v>
      </c>
    </row>
    <row r="95" spans="1:15" ht="38.25" customHeight="1" thickBot="1" x14ac:dyDescent="0.25">
      <c r="A95" s="44" t="s">
        <v>117</v>
      </c>
      <c r="B95" s="46">
        <v>2648</v>
      </c>
      <c r="C95" s="46">
        <v>244</v>
      </c>
      <c r="D95" s="46">
        <v>310</v>
      </c>
      <c r="E95" s="88">
        <f>615000</f>
        <v>615000</v>
      </c>
      <c r="F95" s="94">
        <v>0</v>
      </c>
      <c r="G95" s="91">
        <f>515000+900900</f>
        <v>1415900</v>
      </c>
      <c r="H95" s="97">
        <v>0</v>
      </c>
      <c r="I95" s="91">
        <v>417000</v>
      </c>
      <c r="J95" s="97">
        <v>0</v>
      </c>
      <c r="K95" s="91">
        <v>516000</v>
      </c>
      <c r="L95" s="97">
        <v>0</v>
      </c>
      <c r="M95" s="74">
        <f>E95+G95+I95+K95</f>
        <v>2963900</v>
      </c>
      <c r="N95" s="122">
        <f>F95+H95+J95+L95</f>
        <v>0</v>
      </c>
      <c r="O95" s="127">
        <f t="shared" si="13"/>
        <v>2963900</v>
      </c>
    </row>
    <row r="96" spans="1:15" ht="40.5" customHeight="1" thickBot="1" x14ac:dyDescent="0.25">
      <c r="A96" s="44" t="s">
        <v>118</v>
      </c>
      <c r="B96" s="46">
        <v>2649</v>
      </c>
      <c r="C96" s="46">
        <v>244</v>
      </c>
      <c r="D96" s="46">
        <v>340</v>
      </c>
      <c r="E96" s="88">
        <f>300000+1450</f>
        <v>301450</v>
      </c>
      <c r="F96" s="94">
        <f>17000+53919.36</f>
        <v>70919.360000000001</v>
      </c>
      <c r="G96" s="91">
        <f>300000+1450+456000</f>
        <v>757450</v>
      </c>
      <c r="H96" s="97">
        <v>0</v>
      </c>
      <c r="I96" s="91">
        <f>300000+1450</f>
        <v>301450</v>
      </c>
      <c r="J96" s="97">
        <v>0</v>
      </c>
      <c r="K96" s="91">
        <f>300000+1450-24000</f>
        <v>277450</v>
      </c>
      <c r="L96" s="97">
        <v>0</v>
      </c>
      <c r="M96" s="74">
        <f>E96+G96+I96+K96</f>
        <v>1637800</v>
      </c>
      <c r="N96" s="122">
        <f>F96+H96+J96+L96</f>
        <v>70919.360000000001</v>
      </c>
      <c r="O96" s="127">
        <f t="shared" si="13"/>
        <v>1708719.36</v>
      </c>
    </row>
    <row r="97" spans="1:15" ht="40.5" customHeight="1" thickBot="1" x14ac:dyDescent="0.25">
      <c r="A97" s="44" t="s">
        <v>119</v>
      </c>
      <c r="B97" s="46">
        <v>2650</v>
      </c>
      <c r="C97" s="46">
        <v>400</v>
      </c>
      <c r="D97" s="42"/>
      <c r="E97" s="88"/>
      <c r="F97" s="94"/>
      <c r="G97" s="102"/>
      <c r="H97" s="103"/>
      <c r="I97" s="102"/>
      <c r="J97" s="103"/>
      <c r="K97" s="102"/>
      <c r="L97" s="103"/>
      <c r="M97" s="85"/>
      <c r="N97" s="120"/>
      <c r="O97" s="126"/>
    </row>
    <row r="98" spans="1:15" x14ac:dyDescent="0.2">
      <c r="A98" s="43" t="s">
        <v>55</v>
      </c>
      <c r="B98" s="156">
        <v>2651</v>
      </c>
      <c r="C98" s="156">
        <v>406</v>
      </c>
      <c r="D98" s="158"/>
      <c r="E98" s="218"/>
      <c r="F98" s="220"/>
      <c r="G98" s="212"/>
      <c r="H98" s="210"/>
      <c r="I98" s="212"/>
      <c r="J98" s="210"/>
      <c r="K98" s="212"/>
      <c r="L98" s="210"/>
      <c r="M98" s="200"/>
      <c r="N98" s="202"/>
      <c r="O98" s="126"/>
    </row>
    <row r="99" spans="1:15" ht="57.75" customHeight="1" thickBot="1" x14ac:dyDescent="0.25">
      <c r="A99" s="44" t="s">
        <v>120</v>
      </c>
      <c r="B99" s="157"/>
      <c r="C99" s="157"/>
      <c r="D99" s="159"/>
      <c r="E99" s="219"/>
      <c r="F99" s="221"/>
      <c r="G99" s="213"/>
      <c r="H99" s="211"/>
      <c r="I99" s="213"/>
      <c r="J99" s="211"/>
      <c r="K99" s="213"/>
      <c r="L99" s="211"/>
      <c r="M99" s="201"/>
      <c r="N99" s="203"/>
      <c r="O99" s="126"/>
    </row>
    <row r="100" spans="1:15" ht="66.75" customHeight="1" thickBot="1" x14ac:dyDescent="0.25">
      <c r="A100" s="44" t="s">
        <v>121</v>
      </c>
      <c r="B100" s="46">
        <v>2652</v>
      </c>
      <c r="C100" s="46">
        <v>407</v>
      </c>
      <c r="D100" s="42"/>
      <c r="E100" s="88"/>
      <c r="F100" s="94"/>
      <c r="G100" s="102"/>
      <c r="H100" s="103"/>
      <c r="I100" s="102"/>
      <c r="J100" s="103"/>
      <c r="K100" s="102"/>
      <c r="L100" s="103"/>
      <c r="M100" s="85"/>
      <c r="N100" s="120"/>
      <c r="O100" s="126"/>
    </row>
    <row r="101" spans="1:15" ht="45.75" customHeight="1" thickBot="1" x14ac:dyDescent="0.25">
      <c r="A101" s="61" t="s">
        <v>122</v>
      </c>
      <c r="B101" s="62">
        <v>3000</v>
      </c>
      <c r="C101" s="62">
        <v>100</v>
      </c>
      <c r="D101" s="46"/>
      <c r="E101" s="88">
        <f>E102+E104+E105+E106</f>
        <v>0</v>
      </c>
      <c r="F101" s="94">
        <f t="shared" ref="F101:L101" si="14">F102+F104+F105+F106</f>
        <v>0</v>
      </c>
      <c r="G101" s="88">
        <f t="shared" si="14"/>
        <v>0</v>
      </c>
      <c r="H101" s="94">
        <f t="shared" si="14"/>
        <v>0</v>
      </c>
      <c r="I101" s="88">
        <f t="shared" si="14"/>
        <v>0</v>
      </c>
      <c r="J101" s="94">
        <f t="shared" si="14"/>
        <v>0</v>
      </c>
      <c r="K101" s="88">
        <f t="shared" si="14"/>
        <v>0</v>
      </c>
      <c r="L101" s="94">
        <f t="shared" si="14"/>
        <v>0</v>
      </c>
      <c r="M101" s="74">
        <f>E101+G101+I101+K101</f>
        <v>0</v>
      </c>
      <c r="N101" s="122">
        <f>F101+H101+J101+L101</f>
        <v>0</v>
      </c>
      <c r="O101" s="126"/>
    </row>
    <row r="102" spans="1:15" x14ac:dyDescent="0.2">
      <c r="A102" s="63" t="s">
        <v>55</v>
      </c>
      <c r="B102" s="166">
        <v>3010</v>
      </c>
      <c r="C102" s="158"/>
      <c r="D102" s="166">
        <v>189</v>
      </c>
      <c r="E102" s="218"/>
      <c r="F102" s="220">
        <v>0</v>
      </c>
      <c r="G102" s="212"/>
      <c r="H102" s="216">
        <v>0</v>
      </c>
      <c r="I102" s="212"/>
      <c r="J102" s="216">
        <v>0</v>
      </c>
      <c r="K102" s="214"/>
      <c r="L102" s="216">
        <v>0</v>
      </c>
      <c r="M102" s="162">
        <f>E102+G102+I102+K102</f>
        <v>0</v>
      </c>
      <c r="N102" s="196">
        <f>F102+H102+J102+L102</f>
        <v>0</v>
      </c>
      <c r="O102" s="126"/>
    </row>
    <row r="103" spans="1:15" ht="24" customHeight="1" thickBot="1" x14ac:dyDescent="0.25">
      <c r="A103" s="64" t="s">
        <v>123</v>
      </c>
      <c r="B103" s="167"/>
      <c r="C103" s="159"/>
      <c r="D103" s="167"/>
      <c r="E103" s="219"/>
      <c r="F103" s="221"/>
      <c r="G103" s="213"/>
      <c r="H103" s="217"/>
      <c r="I103" s="213"/>
      <c r="J103" s="217"/>
      <c r="K103" s="215"/>
      <c r="L103" s="217"/>
      <c r="M103" s="163"/>
      <c r="N103" s="197"/>
      <c r="O103" s="126"/>
    </row>
    <row r="104" spans="1:15" ht="40.5" customHeight="1" thickBot="1" x14ac:dyDescent="0.25">
      <c r="A104" s="65" t="s">
        <v>124</v>
      </c>
      <c r="B104" s="66">
        <v>3020</v>
      </c>
      <c r="C104" s="42"/>
      <c r="D104" s="42"/>
      <c r="E104" s="88"/>
      <c r="F104" s="94"/>
      <c r="G104" s="102"/>
      <c r="H104" s="103"/>
      <c r="I104" s="102"/>
      <c r="J104" s="103"/>
      <c r="K104" s="91"/>
      <c r="L104" s="97"/>
      <c r="M104" s="74"/>
      <c r="N104" s="122"/>
      <c r="O104" s="126"/>
    </row>
    <row r="105" spans="1:15" ht="33.75" customHeight="1" thickBot="1" x14ac:dyDescent="0.25">
      <c r="A105" s="65" t="s">
        <v>125</v>
      </c>
      <c r="B105" s="60">
        <v>3030</v>
      </c>
      <c r="C105" s="42"/>
      <c r="D105" s="42"/>
      <c r="E105" s="88"/>
      <c r="F105" s="94"/>
      <c r="G105" s="102"/>
      <c r="H105" s="103"/>
      <c r="I105" s="102"/>
      <c r="J105" s="103"/>
      <c r="K105" s="91"/>
      <c r="L105" s="97"/>
      <c r="M105" s="74"/>
      <c r="N105" s="122"/>
      <c r="O105" s="126"/>
    </row>
    <row r="106" spans="1:15" ht="27" customHeight="1" thickBot="1" x14ac:dyDescent="0.25">
      <c r="A106" s="59" t="s">
        <v>126</v>
      </c>
      <c r="B106" s="62">
        <v>4000</v>
      </c>
      <c r="C106" s="62" t="s">
        <v>52</v>
      </c>
      <c r="D106" s="42"/>
      <c r="E106" s="88"/>
      <c r="F106" s="94"/>
      <c r="G106" s="102"/>
      <c r="H106" s="103"/>
      <c r="I106" s="102"/>
      <c r="J106" s="103"/>
      <c r="K106" s="91"/>
      <c r="L106" s="97"/>
      <c r="M106" s="74"/>
      <c r="N106" s="122"/>
      <c r="O106" s="126"/>
    </row>
    <row r="107" spans="1:15" x14ac:dyDescent="0.2">
      <c r="A107" s="43" t="s">
        <v>70</v>
      </c>
      <c r="B107" s="156">
        <v>4010</v>
      </c>
      <c r="C107" s="156">
        <v>610</v>
      </c>
      <c r="D107" s="158"/>
      <c r="E107" s="218"/>
      <c r="F107" s="220"/>
      <c r="G107" s="212"/>
      <c r="H107" s="210"/>
      <c r="I107" s="212"/>
      <c r="J107" s="210"/>
      <c r="K107" s="214"/>
      <c r="L107" s="216"/>
      <c r="M107" s="162"/>
      <c r="N107" s="196"/>
      <c r="O107" s="126"/>
    </row>
    <row r="108" spans="1:15" ht="30" customHeight="1" thickBot="1" x14ac:dyDescent="0.25">
      <c r="A108" s="44" t="s">
        <v>127</v>
      </c>
      <c r="B108" s="157"/>
      <c r="C108" s="157"/>
      <c r="D108" s="159"/>
      <c r="E108" s="219"/>
      <c r="F108" s="221"/>
      <c r="G108" s="213"/>
      <c r="H108" s="211"/>
      <c r="I108" s="213"/>
      <c r="J108" s="211"/>
      <c r="K108" s="215"/>
      <c r="L108" s="217"/>
      <c r="M108" s="163"/>
      <c r="N108" s="197"/>
      <c r="O108" s="126"/>
    </row>
    <row r="109" spans="1:15" ht="13.5" thickBot="1" x14ac:dyDescent="0.25">
      <c r="A109" s="67"/>
      <c r="B109" s="62"/>
      <c r="C109" s="42"/>
      <c r="D109" s="42"/>
      <c r="E109" s="88"/>
      <c r="F109" s="94"/>
      <c r="G109" s="102"/>
      <c r="H109" s="103"/>
      <c r="I109" s="102"/>
      <c r="J109" s="103"/>
      <c r="K109" s="102"/>
      <c r="L109" s="103"/>
      <c r="M109" s="85"/>
      <c r="N109" s="120"/>
      <c r="O109" s="126"/>
    </row>
  </sheetData>
  <mergeCells count="255">
    <mergeCell ref="O12:O13"/>
    <mergeCell ref="O16:O17"/>
    <mergeCell ref="O38:O39"/>
    <mergeCell ref="O40:O41"/>
    <mergeCell ref="O48:O49"/>
    <mergeCell ref="O66:O67"/>
    <mergeCell ref="O85:O86"/>
    <mergeCell ref="O5:O6"/>
    <mergeCell ref="B26:B27"/>
    <mergeCell ref="C26:C27"/>
    <mergeCell ref="D26:D27"/>
    <mergeCell ref="E26:E27"/>
    <mergeCell ref="F26:F27"/>
    <mergeCell ref="G26:G27"/>
    <mergeCell ref="H26:H27"/>
    <mergeCell ref="I12:I13"/>
    <mergeCell ref="J12:J13"/>
    <mergeCell ref="K12:K13"/>
    <mergeCell ref="L12:L13"/>
    <mergeCell ref="B16:B17"/>
    <mergeCell ref="C16:C17"/>
    <mergeCell ref="D16:D17"/>
    <mergeCell ref="E16:E17"/>
    <mergeCell ref="F16:F17"/>
    <mergeCell ref="A1:L1"/>
    <mergeCell ref="A2:L2"/>
    <mergeCell ref="A3:L3"/>
    <mergeCell ref="A4:A7"/>
    <mergeCell ref="B4:B7"/>
    <mergeCell ref="C4:C7"/>
    <mergeCell ref="D4:D7"/>
    <mergeCell ref="G5:H6"/>
    <mergeCell ref="I5:J6"/>
    <mergeCell ref="K5:L6"/>
    <mergeCell ref="E4:N4"/>
    <mergeCell ref="G16:G17"/>
    <mergeCell ref="B12:B13"/>
    <mergeCell ref="C12:C13"/>
    <mergeCell ref="D12:D13"/>
    <mergeCell ref="E12:E13"/>
    <mergeCell ref="F12:F13"/>
    <mergeCell ref="G12:G13"/>
    <mergeCell ref="H12:H13"/>
    <mergeCell ref="I26:I27"/>
    <mergeCell ref="J26:J27"/>
    <mergeCell ref="K26:K27"/>
    <mergeCell ref="L26:L27"/>
    <mergeCell ref="H16:H17"/>
    <mergeCell ref="I16:I17"/>
    <mergeCell ref="J16:J17"/>
    <mergeCell ref="K16:K17"/>
    <mergeCell ref="L16:L17"/>
    <mergeCell ref="B38:B39"/>
    <mergeCell ref="C38:C39"/>
    <mergeCell ref="D38:D39"/>
    <mergeCell ref="E38:E39"/>
    <mergeCell ref="F38:F39"/>
    <mergeCell ref="B35:B36"/>
    <mergeCell ref="C35:C36"/>
    <mergeCell ref="D35:D36"/>
    <mergeCell ref="E35:E36"/>
    <mergeCell ref="F35:F36"/>
    <mergeCell ref="G38:G39"/>
    <mergeCell ref="H38:H39"/>
    <mergeCell ref="I38:I39"/>
    <mergeCell ref="J38:J39"/>
    <mergeCell ref="K38:K39"/>
    <mergeCell ref="L38:L39"/>
    <mergeCell ref="H35:H36"/>
    <mergeCell ref="I35:I36"/>
    <mergeCell ref="J35:J36"/>
    <mergeCell ref="K35:K36"/>
    <mergeCell ref="L35:L36"/>
    <mergeCell ref="G35:G36"/>
    <mergeCell ref="B48:B49"/>
    <mergeCell ref="C48:C49"/>
    <mergeCell ref="D48:D49"/>
    <mergeCell ref="E48:E49"/>
    <mergeCell ref="F48:F49"/>
    <mergeCell ref="B40:B41"/>
    <mergeCell ref="C40:C41"/>
    <mergeCell ref="D40:D41"/>
    <mergeCell ref="E40:E41"/>
    <mergeCell ref="F40:F41"/>
    <mergeCell ref="G48:G49"/>
    <mergeCell ref="H48:H49"/>
    <mergeCell ref="I48:I49"/>
    <mergeCell ref="J48:J49"/>
    <mergeCell ref="K48:K49"/>
    <mergeCell ref="L48:L49"/>
    <mergeCell ref="H40:H41"/>
    <mergeCell ref="I40:I41"/>
    <mergeCell ref="J40:J41"/>
    <mergeCell ref="K40:K41"/>
    <mergeCell ref="L40:L41"/>
    <mergeCell ref="G40:G41"/>
    <mergeCell ref="B58:B59"/>
    <mergeCell ref="C58:C59"/>
    <mergeCell ref="D58:D59"/>
    <mergeCell ref="E58:E59"/>
    <mergeCell ref="F58:F59"/>
    <mergeCell ref="B54:B55"/>
    <mergeCell ref="C54:C55"/>
    <mergeCell ref="D54:D55"/>
    <mergeCell ref="E54:E55"/>
    <mergeCell ref="F54:F55"/>
    <mergeCell ref="G58:G59"/>
    <mergeCell ref="H58:H59"/>
    <mergeCell ref="I58:I59"/>
    <mergeCell ref="J58:J59"/>
    <mergeCell ref="K58:K59"/>
    <mergeCell ref="L58:L59"/>
    <mergeCell ref="H54:H55"/>
    <mergeCell ref="I54:I55"/>
    <mergeCell ref="J54:J55"/>
    <mergeCell ref="K54:K55"/>
    <mergeCell ref="L54:L55"/>
    <mergeCell ref="G54:G55"/>
    <mergeCell ref="B66:B67"/>
    <mergeCell ref="C66:C67"/>
    <mergeCell ref="D66:D67"/>
    <mergeCell ref="E66:E67"/>
    <mergeCell ref="F66:F67"/>
    <mergeCell ref="B60:B61"/>
    <mergeCell ref="C60:C61"/>
    <mergeCell ref="D60:D61"/>
    <mergeCell ref="E60:E61"/>
    <mergeCell ref="F60:F61"/>
    <mergeCell ref="G66:G67"/>
    <mergeCell ref="H66:H67"/>
    <mergeCell ref="I66:I67"/>
    <mergeCell ref="J66:J67"/>
    <mergeCell ref="K66:K67"/>
    <mergeCell ref="L66:L67"/>
    <mergeCell ref="H60:H61"/>
    <mergeCell ref="I60:I61"/>
    <mergeCell ref="J60:J61"/>
    <mergeCell ref="K60:K61"/>
    <mergeCell ref="L60:L61"/>
    <mergeCell ref="G60:G61"/>
    <mergeCell ref="B77:B78"/>
    <mergeCell ref="C77:C78"/>
    <mergeCell ref="D77:D78"/>
    <mergeCell ref="E77:E78"/>
    <mergeCell ref="F77:F78"/>
    <mergeCell ref="B72:B73"/>
    <mergeCell ref="C72:C73"/>
    <mergeCell ref="D72:D73"/>
    <mergeCell ref="E72:E73"/>
    <mergeCell ref="F72:F73"/>
    <mergeCell ref="G77:G78"/>
    <mergeCell ref="H77:H78"/>
    <mergeCell ref="I77:I78"/>
    <mergeCell ref="J77:J78"/>
    <mergeCell ref="K77:K78"/>
    <mergeCell ref="L77:L78"/>
    <mergeCell ref="H72:H73"/>
    <mergeCell ref="I72:I73"/>
    <mergeCell ref="J72:J73"/>
    <mergeCell ref="K72:K73"/>
    <mergeCell ref="L72:L73"/>
    <mergeCell ref="G72:G73"/>
    <mergeCell ref="B85:B86"/>
    <mergeCell ref="C85:C86"/>
    <mergeCell ref="D85:D86"/>
    <mergeCell ref="E85:E86"/>
    <mergeCell ref="F85:F86"/>
    <mergeCell ref="B80:B81"/>
    <mergeCell ref="C80:C81"/>
    <mergeCell ref="D80:D81"/>
    <mergeCell ref="E80:E81"/>
    <mergeCell ref="F80:F81"/>
    <mergeCell ref="G98:G99"/>
    <mergeCell ref="G85:G86"/>
    <mergeCell ref="H85:H86"/>
    <mergeCell ref="I85:I86"/>
    <mergeCell ref="J85:J86"/>
    <mergeCell ref="K85:K86"/>
    <mergeCell ref="L85:L86"/>
    <mergeCell ref="H80:H81"/>
    <mergeCell ref="I80:I81"/>
    <mergeCell ref="J80:J81"/>
    <mergeCell ref="K80:K81"/>
    <mergeCell ref="L80:L81"/>
    <mergeCell ref="G80:G81"/>
    <mergeCell ref="C102:C103"/>
    <mergeCell ref="D102:D103"/>
    <mergeCell ref="E102:E103"/>
    <mergeCell ref="F102:F103"/>
    <mergeCell ref="B98:B99"/>
    <mergeCell ref="C98:C99"/>
    <mergeCell ref="D98:D99"/>
    <mergeCell ref="E98:E99"/>
    <mergeCell ref="F98:F99"/>
    <mergeCell ref="H107:H108"/>
    <mergeCell ref="I107:I108"/>
    <mergeCell ref="J107:J108"/>
    <mergeCell ref="K107:K108"/>
    <mergeCell ref="L107:L108"/>
    <mergeCell ref="E5:F6"/>
    <mergeCell ref="B107:B108"/>
    <mergeCell ref="C107:C108"/>
    <mergeCell ref="D107:D108"/>
    <mergeCell ref="E107:E108"/>
    <mergeCell ref="F107:F108"/>
    <mergeCell ref="G107:G108"/>
    <mergeCell ref="G102:G103"/>
    <mergeCell ref="H102:H103"/>
    <mergeCell ref="I102:I103"/>
    <mergeCell ref="J102:J103"/>
    <mergeCell ref="K102:K103"/>
    <mergeCell ref="L102:L103"/>
    <mergeCell ref="H98:H99"/>
    <mergeCell ref="I98:I99"/>
    <mergeCell ref="J98:J99"/>
    <mergeCell ref="K98:K99"/>
    <mergeCell ref="L98:L99"/>
    <mergeCell ref="B102:B103"/>
    <mergeCell ref="M35:M36"/>
    <mergeCell ref="N35:N36"/>
    <mergeCell ref="M38:M39"/>
    <mergeCell ref="N38:N39"/>
    <mergeCell ref="M40:M41"/>
    <mergeCell ref="N40:N41"/>
    <mergeCell ref="M5:N6"/>
    <mergeCell ref="M12:M13"/>
    <mergeCell ref="N12:N13"/>
    <mergeCell ref="M16:M17"/>
    <mergeCell ref="N16:N17"/>
    <mergeCell ref="M26:M27"/>
    <mergeCell ref="N26:N27"/>
    <mergeCell ref="M98:M99"/>
    <mergeCell ref="N98:N99"/>
    <mergeCell ref="M102:M103"/>
    <mergeCell ref="N102:N103"/>
    <mergeCell ref="M107:M108"/>
    <mergeCell ref="N107:N108"/>
    <mergeCell ref="M77:M78"/>
    <mergeCell ref="N77:N78"/>
    <mergeCell ref="M80:M81"/>
    <mergeCell ref="N80:N81"/>
    <mergeCell ref="M85:M86"/>
    <mergeCell ref="N85:N86"/>
    <mergeCell ref="M60:M61"/>
    <mergeCell ref="N60:N61"/>
    <mergeCell ref="M66:M67"/>
    <mergeCell ref="N66:N67"/>
    <mergeCell ref="M72:M73"/>
    <mergeCell ref="N72:N73"/>
    <mergeCell ref="M48:M49"/>
    <mergeCell ref="N48:N49"/>
    <mergeCell ref="M54:M55"/>
    <mergeCell ref="N54:N55"/>
    <mergeCell ref="M58:M59"/>
    <mergeCell ref="N58:N59"/>
  </mergeCells>
  <hyperlinks>
    <hyperlink ref="A79" r:id="rId1" location="Лист2!P875" display="../../../../admin/AppData/Local/Microsoft/Windows/INetCache/Content.MSO/9D9422F6.xlsx - Лист2!P875"/>
    <hyperlink ref="A101" r:id="rId2" location="Лист2!P879" display="../../../../admin/AppData/Local/Microsoft/Windows/INetCache/Content.MSO/9D9422F6.xlsx - Лист2!P879"/>
    <hyperlink ref="A103" r:id="rId3" location="Лист2!P879" display="../../../../admin/AppData/Local/Microsoft/Windows/INetCache/Content.MSO/9D9422F6.xlsx - Лист2!P879"/>
    <hyperlink ref="A104" r:id="rId4" location="Лист2!P879" display="../../../../admin/AppData/Local/Microsoft/Windows/INetCache/Content.MSO/9D9422F6.xlsx - Лист2!P879"/>
    <hyperlink ref="A105" r:id="rId5" location="Лист2!P879" display="../../../../admin/AppData/Local/Microsoft/Windows/INetCache/Content.MSO/9D9422F6.xlsx - Лист2!P879"/>
    <hyperlink ref="A106" r:id="rId6" location="Лист2!P880" display="../../../../admin/AppData/Local/Microsoft/Windows/INetCache/Content.MSO/9D9422F6.xlsx - Лист2!P880"/>
  </hyperlink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раздел 1</vt:lpstr>
      <vt:lpstr>раздел 2</vt:lpstr>
      <vt:lpstr>расшифровка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2022-03-09T09:22:05Z</cp:lastPrinted>
  <dcterms:created xsi:type="dcterms:W3CDTF">2021-12-10T08:11:06Z</dcterms:created>
  <dcterms:modified xsi:type="dcterms:W3CDTF">2022-11-10T04:25:17Z</dcterms:modified>
</cp:coreProperties>
</file>